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hdsr.nl\fs\HOME\Yanda\My Documents\"/>
    </mc:Choice>
  </mc:AlternateContent>
  <bookViews>
    <workbookView xWindow="0" yWindow="0" windowWidth="28800" windowHeight="11910"/>
  </bookViews>
  <sheets>
    <sheet name="Projectbegroting" sheetId="1" r:id="rId1"/>
    <sheet name="Lijst met BOOT-Maatregelen" sheetId="4" state="hidden" r:id="rId2"/>
    <sheet name="Parameters" sheetId="2" state="hidden" r:id="rId3"/>
  </sheets>
  <definedNames>
    <definedName name="Text49" localSheetId="0">Projectbegroting!$A$8</definedName>
    <definedName name="Text50" localSheetId="0">Projectbegroting!#REF!</definedName>
    <definedName name="Text59" localSheetId="0">Projectbegroting!$A$4</definedName>
  </definedNames>
  <calcPr calcId="152511"/>
</workbook>
</file>

<file path=xl/calcChain.xml><?xml version="1.0" encoding="utf-8"?>
<calcChain xmlns="http://schemas.openxmlformats.org/spreadsheetml/2006/main">
  <c r="D31" i="1" l="1"/>
  <c r="D30" i="1"/>
  <c r="C87" i="1" l="1"/>
  <c r="C74" i="1"/>
  <c r="C62" i="1"/>
  <c r="C49" i="1"/>
  <c r="C36" i="1"/>
  <c r="C23" i="1"/>
  <c r="F86" i="1"/>
  <c r="F85" i="1"/>
  <c r="F81" i="1"/>
  <c r="F72" i="1"/>
  <c r="F71" i="1"/>
  <c r="F70" i="1"/>
  <c r="F68" i="1"/>
  <c r="F61" i="1"/>
  <c r="F60" i="1"/>
  <c r="F57" i="1"/>
  <c r="F56" i="1"/>
  <c r="F48" i="1"/>
  <c r="F47" i="1"/>
  <c r="F46" i="1"/>
  <c r="F43" i="1"/>
  <c r="F35" i="1"/>
  <c r="F34" i="1"/>
  <c r="F33" i="1"/>
  <c r="F32" i="1"/>
  <c r="F22" i="1" l="1"/>
  <c r="E82" i="1"/>
  <c r="E83" i="1"/>
  <c r="E84" i="1"/>
  <c r="E85" i="1"/>
  <c r="E86" i="1"/>
  <c r="D85" i="1"/>
  <c r="H85" i="1" s="1"/>
  <c r="D86" i="1"/>
  <c r="H86" i="1" s="1"/>
  <c r="E69" i="1"/>
  <c r="E70" i="1"/>
  <c r="E71" i="1"/>
  <c r="E72" i="1"/>
  <c r="E73" i="1"/>
  <c r="D69" i="1"/>
  <c r="D70" i="1"/>
  <c r="H70" i="1" s="1"/>
  <c r="D71" i="1"/>
  <c r="H71" i="1" s="1"/>
  <c r="D72" i="1"/>
  <c r="H72" i="1" s="1"/>
  <c r="D73" i="1"/>
  <c r="E57" i="1"/>
  <c r="E58" i="1"/>
  <c r="E59" i="1"/>
  <c r="E60" i="1"/>
  <c r="E61" i="1"/>
  <c r="D57" i="1"/>
  <c r="H57" i="1" s="1"/>
  <c r="D58" i="1"/>
  <c r="D59" i="1"/>
  <c r="D60" i="1"/>
  <c r="H60" i="1" s="1"/>
  <c r="D61" i="1"/>
  <c r="H61" i="1" s="1"/>
  <c r="D56" i="1"/>
  <c r="H56" i="1" s="1"/>
  <c r="E44" i="1"/>
  <c r="E45" i="1"/>
  <c r="E46" i="1"/>
  <c r="E47" i="1"/>
  <c r="E48" i="1"/>
  <c r="D46" i="1"/>
  <c r="H46" i="1" s="1"/>
  <c r="D47" i="1"/>
  <c r="H47" i="1" s="1"/>
  <c r="D48" i="1"/>
  <c r="H48" i="1" s="1"/>
  <c r="E33" i="1"/>
  <c r="E34" i="1"/>
  <c r="E35" i="1"/>
  <c r="D33" i="1"/>
  <c r="H33" i="1" s="1"/>
  <c r="D34" i="1"/>
  <c r="H34" i="1" s="1"/>
  <c r="D35" i="1"/>
  <c r="H35" i="1" s="1"/>
  <c r="D21" i="1"/>
  <c r="D22" i="1"/>
  <c r="H22" i="1" s="1"/>
  <c r="E21" i="1"/>
  <c r="E22" i="1"/>
  <c r="D84" i="1"/>
  <c r="D83" i="1"/>
  <c r="D82" i="1"/>
  <c r="D81" i="1"/>
  <c r="H81" i="1" s="1"/>
  <c r="D68" i="1"/>
  <c r="H68" i="1" s="1"/>
  <c r="D45" i="1"/>
  <c r="D44" i="1"/>
  <c r="D43" i="1"/>
  <c r="H43" i="1" s="1"/>
  <c r="D32" i="1"/>
  <c r="H32" i="1" s="1"/>
  <c r="E19" i="1"/>
  <c r="D18" i="1"/>
  <c r="D19" i="1"/>
  <c r="D20" i="1"/>
  <c r="D17" i="1"/>
  <c r="E17" i="1"/>
  <c r="F17" i="1" l="1"/>
  <c r="H17" i="1" s="1"/>
  <c r="F45" i="1"/>
  <c r="H45" i="1" s="1"/>
  <c r="F82" i="1"/>
  <c r="H82" i="1" s="1"/>
  <c r="F83" i="1"/>
  <c r="H83" i="1" s="1"/>
  <c r="F44" i="1"/>
  <c r="H44" i="1" s="1"/>
  <c r="F58" i="1"/>
  <c r="F19" i="1"/>
  <c r="H19" i="1" s="1"/>
  <c r="F21" i="1"/>
  <c r="F84" i="1"/>
  <c r="H84" i="1" s="1"/>
  <c r="F73" i="1"/>
  <c r="H73" i="1" s="1"/>
  <c r="F69" i="1"/>
  <c r="F59" i="1"/>
  <c r="H59" i="1" s="1"/>
  <c r="E18" i="1"/>
  <c r="F18" i="1" s="1"/>
  <c r="F87" i="1" l="1"/>
  <c r="H87" i="1" s="1"/>
  <c r="F74" i="1"/>
  <c r="H74" i="1" s="1"/>
  <c r="F62" i="1"/>
  <c r="H62" i="1" s="1"/>
  <c r="F49" i="1"/>
  <c r="H69" i="1"/>
  <c r="H18" i="1"/>
  <c r="H21" i="1"/>
  <c r="E32" i="1"/>
  <c r="E81" i="1"/>
  <c r="E68" i="1"/>
  <c r="E56" i="1"/>
  <c r="E43" i="1"/>
  <c r="E31" i="1"/>
  <c r="E30" i="1"/>
  <c r="E20" i="1"/>
  <c r="F20" i="1" s="1"/>
  <c r="H20" i="1" s="1"/>
  <c r="H49" i="1" l="1"/>
  <c r="F23" i="1"/>
  <c r="H23" i="1" s="1"/>
  <c r="F31" i="1"/>
  <c r="H31" i="1" s="1"/>
  <c r="F30" i="1"/>
  <c r="H58" i="1"/>
  <c r="H30" i="1" l="1"/>
  <c r="F36" i="1"/>
  <c r="H36" i="1" s="1"/>
  <c r="C95" i="1"/>
  <c r="F95" i="1" l="1"/>
</calcChain>
</file>

<file path=xl/sharedStrings.xml><?xml version="1.0" encoding="utf-8"?>
<sst xmlns="http://schemas.openxmlformats.org/spreadsheetml/2006/main" count="117" uniqueCount="57">
  <si>
    <t>Maatregel</t>
  </si>
  <si>
    <t>Projectbegroting</t>
  </si>
  <si>
    <t>Productief</t>
  </si>
  <si>
    <t>Niet-productief</t>
  </si>
  <si>
    <t>Inrichting zuiveringssystemen drainagewater/uitstroom greppels (bijvoorbeeld met ijzerzand) (maatregel B32 en B41 BOOT-lijst);</t>
  </si>
  <si>
    <t>Maatregelen ter voorkoming van erfafspoeling op basis van een bedrijfsscan (maatregel B42 t/m B47 BOOT-lijst);</t>
  </si>
  <si>
    <t>Aanleg natuurvriendelijke oevers en/of waterbergingsoever, natte bufferstroken, helofytenfilters (maatregel B37, B38, B39 BOOT-lijst);</t>
  </si>
  <si>
    <t>Greppels in perceel dichten, mits dit cultuurhistorisch verantwoord is (maatregel B28 en C95 BOOT-lijst).</t>
  </si>
  <si>
    <t>Investeringen in beslisondersteunende systemen (BOS) op basis van bodemonderzoek aangevuld met beschikbare meetresultaten (maatregel A9 BOOT-lijst);</t>
  </si>
  <si>
    <t>Plaatsen drinkbakken én afrastering om vertrapping slootkanten en uitspoeling van nutriënten te voorkomen (maatregel B22 BOOT-lijst);</t>
  </si>
  <si>
    <t>Aanleg droge bufferstroken (breder dan wettelijk voorgeschreven mest- en spuitvrij) (maatregel B36 BOOT-lijst).</t>
  </si>
  <si>
    <t>Subsidie- percentage</t>
  </si>
  <si>
    <t>Subsidie</t>
  </si>
  <si>
    <t>Uitvoeren bodemscan, aanschaf bodemvochtmeter en andere investeringen ten behoeve van ‘verbeterde goede landbouwpraktijk (maatregelen Categorie C BOOT-lijst).</t>
  </si>
  <si>
    <t>Investeringen voor spuitapparatuur of – technieken die verdergaand dan wettelijk verplicht (maatregel B24, B25 BOOT-lijst);</t>
  </si>
  <si>
    <t>Investeringen in precisiebemesting (maatregel B16 BOOT-lijst);</t>
  </si>
  <si>
    <t>Investeringen in vaste rijpaden op het perceel, aanschaf GPS/materieel; (maatregel B48 BOOT lijst)</t>
  </si>
  <si>
    <t>Totaal</t>
  </si>
  <si>
    <t>Nr.</t>
  </si>
  <si>
    <t>TOTAAL PROJECT</t>
  </si>
  <si>
    <t>Maatregelen</t>
  </si>
  <si>
    <t>Hoogheemraadschap De Stichtse Rijnlanden</t>
  </si>
  <si>
    <t>Niet-productief (Waterkwaliteit)</t>
  </si>
  <si>
    <t>Niet-productief (Bodemdaling)</t>
  </si>
  <si>
    <t>Productief (Waterkwaliteit)</t>
  </si>
  <si>
    <t>Deelnemer 1 (Penvoerder) - Naam:</t>
  </si>
  <si>
    <t>Deelnemer 2 - Naam:</t>
  </si>
  <si>
    <t xml:space="preserve">Deelnemer 3 - Naam: </t>
  </si>
  <si>
    <t xml:space="preserve">Deelnemer 4 - Naam: </t>
  </si>
  <si>
    <t xml:space="preserve">Deelnemer 5 - Naam: </t>
  </si>
  <si>
    <t xml:space="preserve">Deelnemer 6 - Naam: </t>
  </si>
  <si>
    <t xml:space="preserve">Keuzelijst van subsidiabele maatregelen </t>
  </si>
  <si>
    <t>Subsidie limiet per maatregel (€)</t>
  </si>
  <si>
    <t>Subsidiabel percentage totale kosten (%)</t>
  </si>
  <si>
    <t>Kosten (excl. BTW)</t>
  </si>
  <si>
    <t xml:space="preserve">Aanleg/inrichting veenweidesloot van de toekomst </t>
  </si>
  <si>
    <t>Bodemdaling-remmende maatregelen in specifieke veenweidegebieden in onderbemalingsgebieden of laagste delen van de polder</t>
  </si>
  <si>
    <t>Investeringen in vaste rijpaden op het perceel, aanschaf GPS/materieel</t>
  </si>
  <si>
    <t xml:space="preserve">Investeringen voor spuitapparatuur of – technieken die verder gaan dan wettelijk verplicht </t>
  </si>
  <si>
    <t xml:space="preserve">Uitvoeren bodemscan, aanschaf bodemvochtmeter en andere investeringen ten behoeve van ‘verbeterde goede landbouwpraktijk </t>
  </si>
  <si>
    <t xml:space="preserve">Investeringen in precisiebemesting </t>
  </si>
  <si>
    <t xml:space="preserve">Greppels in perceel dichten, mits dit cultuurhistorisch verantwoord is </t>
  </si>
  <si>
    <t>Aanleg droge bufferstroken (breder dan wettelijk voorgeschreven mest- en spuitvrije zone)</t>
  </si>
  <si>
    <t xml:space="preserve">Aanleg natuurvriendelijke oevers en/of waterbergingsoever, natte bufferstroken, helofytenfilters </t>
  </si>
  <si>
    <t xml:space="preserve">Plaatsen drinkbakken én afrastering om vertrapping slootkanten en uitspoeling van nutriënten te voorkomen </t>
  </si>
  <si>
    <t xml:space="preserve">Maatregelen ter voorkoming van erfafspoeling op basis van een bedrijfsscan </t>
  </si>
  <si>
    <t>Inrichting zuiveringssystemen drainagewater/uitstroom greppels (bijvoorbeeld met ijzerzand)</t>
  </si>
  <si>
    <t xml:space="preserve">Investeringen in beslissingsondersteunende systemen (BOS) op basis van bodemonderzoek aangevuld met beschikbare meetresultaten </t>
  </si>
  <si>
    <t>-</t>
  </si>
  <si>
    <t>Bijlage bij Aanvraagformulier Subsidieregeling Regionaal Partnerschap Water en bodem</t>
  </si>
  <si>
    <t>Maatregel Code</t>
  </si>
  <si>
    <t>M1</t>
  </si>
  <si>
    <t>M2</t>
  </si>
  <si>
    <t>Maatregel code</t>
  </si>
  <si>
    <t xml:space="preserve">Projecttitel </t>
  </si>
  <si>
    <r>
      <t xml:space="preserve">Onderstaand dient u voor iedere deelnemer de beoogde maatregelen en de daarvoor begrote kosten weer te geven.Via het </t>
    </r>
    <r>
      <rPr>
        <b/>
        <sz val="10"/>
        <color theme="1"/>
        <rFont val="Arial"/>
        <family val="2"/>
      </rPr>
      <t>drop-down-menu</t>
    </r>
    <r>
      <rPr>
        <sz val="10"/>
        <color theme="1"/>
        <rFont val="Arial"/>
        <family val="2"/>
      </rPr>
      <t xml:space="preserve"> kunnen de subsidiabele maatregelen geselecteerd worden. U hoeft alleen de juiste maatregelen te selecteren, en de bijbehorende kosten en het offerte nummer toe te voegen (gele cellen). De overige getallen worden automatisch voor u berekend.
De maximale subsidie per waterkwaliteitmaatregel bedraagt € 5.000, en maximaal € 30.000 per bodemdalingmaatregel. De maximale subsidie per deelnemer bedraagt € 10.000 in het geval van alleen waterkwaliteitmaatregelen, en €40.000 in een combinatie van bodemdaling- en waterkwaliteitmaatregelen. Binnen dit maximum per deelnemer bestaat geen maximum aan het aantal maatregelen dat per deelnemer uitgevoerd kan worden. Let er op dat de begrote maatregelen aansluiten bij de in het agrarisch waterplan opgenomen maatregelen en het aangevraagde subsidiebedrag. In het andere tabblad staan de maatregelen nogmaals opgesomd.
De BTW van de gemaakte kosten is niet subsidiabel volgens deze subsidieregeling. U kunt dit terugvorderen bij de nationale overheid. Mocht de BTW vanwege een uitzondering niet terug vorderbaar zijn, kunt u deze onder een begeleidende toelichting als bijlage meenemen in de subsidieaanvraag. </t>
    </r>
  </si>
  <si>
    <t>Offerte bijlage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</si>
</sst>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2]\ * #,##0.00_ ;_ [$€-2]\ * \-#,##0.00_ ;_ [$€-2]\ * &quot;-&quot;??_ ;_ @_ "/>
    <numFmt numFmtId="165" formatCode="_ &quot;€&quot;\ * #,##0_ ;_ &quot;€&quot;\ * \-#,##0_ ;_ &quot;€&quot;\ * &quot;-&quot;??_ ;_ @_ "/>
  </numFmts>
  <fonts count="19" x14ac:knownFonts="1">
    <font>
      <sz val="9"/>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9"/>
      <color theme="1"/>
      <name val="Arial"/>
      <family val="2"/>
    </font>
    <font>
      <b/>
      <sz val="9"/>
      <color theme="1"/>
      <name val="Arial"/>
      <family val="2"/>
    </font>
    <font>
      <i/>
      <sz val="8"/>
      <color theme="1"/>
      <name val="Arial"/>
      <family val="2"/>
    </font>
    <font>
      <sz val="10"/>
      <color theme="1"/>
      <name val="Arial"/>
      <family val="2"/>
    </font>
    <font>
      <b/>
      <i/>
      <sz val="12"/>
      <color theme="1"/>
      <name val="Arial"/>
      <family val="2"/>
    </font>
    <font>
      <b/>
      <i/>
      <sz val="16"/>
      <color theme="1"/>
      <name val="Arial"/>
      <family val="2"/>
    </font>
    <font>
      <b/>
      <sz val="10"/>
      <color theme="1"/>
      <name val="Arial"/>
      <family val="2"/>
    </font>
    <font>
      <sz val="10"/>
      <color rgb="FF00000A"/>
      <name val="Arial"/>
      <family val="2"/>
    </font>
    <font>
      <sz val="8"/>
      <color theme="1"/>
      <name val="Arial"/>
      <family val="2"/>
    </font>
    <font>
      <b/>
      <sz val="12"/>
      <color theme="1"/>
      <name val="Arial"/>
      <family val="2"/>
    </font>
    <font>
      <i/>
      <sz val="10"/>
      <color theme="1"/>
      <name val="Arial"/>
      <family val="2"/>
    </font>
  </fonts>
  <fills count="6">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8"/>
        <bgColor indexed="64"/>
      </patternFill>
    </fill>
    <fill>
      <patternFill patternType="solid">
        <fgColor rgb="FFFFFF9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73">
    <xf numFmtId="0" fontId="0" fillId="0" borderId="0" xfId="0"/>
    <xf numFmtId="0" fontId="11" fillId="0" borderId="0" xfId="0" applyFont="1"/>
    <xf numFmtId="0" fontId="11" fillId="0" borderId="0" xfId="0" applyFont="1" applyAlignment="1">
      <alignment horizontal="left" vertical="center" indent="6"/>
    </xf>
    <xf numFmtId="0" fontId="12" fillId="0" borderId="0" xfId="0" applyFont="1" applyAlignment="1">
      <alignment vertical="center"/>
    </xf>
    <xf numFmtId="0" fontId="13" fillId="0" borderId="0" xfId="0" applyFont="1" applyAlignment="1">
      <alignment vertical="center"/>
    </xf>
    <xf numFmtId="0" fontId="0" fillId="2" borderId="0" xfId="0" applyFill="1"/>
    <xf numFmtId="0" fontId="15" fillId="0" borderId="0" xfId="0" applyFont="1"/>
    <xf numFmtId="9" fontId="0" fillId="0" borderId="0" xfId="0" applyNumberFormat="1"/>
    <xf numFmtId="0" fontId="10" fillId="0" borderId="1" xfId="0" applyFont="1" applyBorder="1" applyAlignment="1">
      <alignment vertical="center" wrapText="1"/>
    </xf>
    <xf numFmtId="164" fontId="11" fillId="0" borderId="1" xfId="0" applyNumberFormat="1" applyFont="1" applyBorder="1" applyAlignment="1">
      <alignment vertical="center" wrapText="1"/>
    </xf>
    <xf numFmtId="9" fontId="11" fillId="0" borderId="1" xfId="1" applyFont="1" applyBorder="1" applyAlignment="1">
      <alignment vertical="center" wrapText="1"/>
    </xf>
    <xf numFmtId="0" fontId="11" fillId="0" borderId="1" xfId="0" applyFont="1" applyBorder="1"/>
    <xf numFmtId="164" fontId="11" fillId="0" borderId="1" xfId="0" applyNumberFormat="1" applyFont="1" applyBorder="1"/>
    <xf numFmtId="0" fontId="16" fillId="0" borderId="1" xfId="0" applyFont="1" applyBorder="1" applyAlignment="1">
      <alignment horizontal="center" vertical="center" wrapText="1"/>
    </xf>
    <xf numFmtId="0" fontId="17" fillId="2" borderId="0" xfId="0" applyFont="1" applyFill="1"/>
    <xf numFmtId="0" fontId="18" fillId="0" borderId="1" xfId="0" applyFont="1" applyBorder="1" applyAlignment="1">
      <alignment vertical="center" wrapText="1"/>
    </xf>
    <xf numFmtId="0" fontId="14" fillId="0" borderId="1" xfId="0" applyFont="1" applyBorder="1"/>
    <xf numFmtId="164" fontId="14" fillId="0" borderId="1" xfId="0" applyNumberFormat="1" applyFont="1" applyBorder="1"/>
    <xf numFmtId="0" fontId="9" fillId="0" borderId="0" xfId="0" applyFont="1"/>
    <xf numFmtId="0" fontId="0" fillId="0" borderId="4" xfId="0" applyBorder="1" applyAlignment="1">
      <alignment wrapText="1"/>
    </xf>
    <xf numFmtId="0" fontId="0" fillId="0" borderId="0" xfId="0" applyBorder="1" applyAlignment="1">
      <alignment wrapText="1"/>
    </xf>
    <xf numFmtId="0" fontId="0" fillId="0" borderId="0" xfId="0" applyBorder="1"/>
    <xf numFmtId="0" fontId="0" fillId="0" borderId="0" xfId="0" applyFill="1" applyBorder="1" applyAlignment="1"/>
    <xf numFmtId="0" fontId="14" fillId="3" borderId="1" xfId="0" applyFont="1" applyFill="1" applyBorder="1"/>
    <xf numFmtId="0" fontId="14" fillId="0" borderId="8" xfId="0" applyFont="1" applyBorder="1"/>
    <xf numFmtId="0" fontId="18" fillId="0" borderId="9" xfId="0" applyFont="1" applyBorder="1" applyAlignment="1">
      <alignment vertical="center"/>
    </xf>
    <xf numFmtId="0" fontId="9" fillId="0" borderId="8" xfId="0" applyFont="1" applyBorder="1"/>
    <xf numFmtId="0" fontId="0" fillId="0" borderId="9" xfId="0" applyBorder="1"/>
    <xf numFmtId="9" fontId="0" fillId="0" borderId="9" xfId="0" applyNumberFormat="1" applyBorder="1"/>
    <xf numFmtId="9" fontId="0" fillId="0" borderId="10" xfId="0" applyNumberFormat="1" applyBorder="1"/>
    <xf numFmtId="165" fontId="0" fillId="0" borderId="9" xfId="0" applyNumberFormat="1" applyBorder="1"/>
    <xf numFmtId="165" fontId="0" fillId="0" borderId="10" xfId="0" applyNumberFormat="1" applyBorder="1"/>
    <xf numFmtId="0" fontId="18" fillId="0" borderId="11" xfId="0" applyFont="1" applyBorder="1" applyAlignment="1">
      <alignment vertical="center"/>
    </xf>
    <xf numFmtId="0" fontId="0" fillId="0" borderId="11" xfId="0" applyBorder="1"/>
    <xf numFmtId="0" fontId="7" fillId="0" borderId="12" xfId="0" applyFont="1" applyBorder="1" applyAlignment="1">
      <alignment horizontal="left" vertical="center" indent="8"/>
    </xf>
    <xf numFmtId="0" fontId="0" fillId="0" borderId="12" xfId="0" applyBorder="1"/>
    <xf numFmtId="165" fontId="0" fillId="0" borderId="12" xfId="0" applyNumberFormat="1" applyBorder="1"/>
    <xf numFmtId="0" fontId="18" fillId="0" borderId="13" xfId="0" applyFont="1" applyBorder="1" applyAlignment="1">
      <alignment vertical="center"/>
    </xf>
    <xf numFmtId="0" fontId="0" fillId="0" borderId="13" xfId="0" applyBorder="1"/>
    <xf numFmtId="165" fontId="0" fillId="0" borderId="13" xfId="0" applyNumberFormat="1" applyBorder="1"/>
    <xf numFmtId="0" fontId="7" fillId="0" borderId="12" xfId="0" applyFont="1" applyBorder="1" applyAlignment="1">
      <alignment vertical="center"/>
    </xf>
    <xf numFmtId="0" fontId="6" fillId="0" borderId="10" xfId="0" applyFont="1" applyBorder="1" applyAlignment="1">
      <alignment horizontal="left" vertical="center" indent="8"/>
    </xf>
    <xf numFmtId="0" fontId="6" fillId="0" borderId="9" xfId="0" applyFont="1" applyBorder="1" applyAlignment="1">
      <alignment horizontal="left" vertical="center" indent="8"/>
    </xf>
    <xf numFmtId="164" fontId="5" fillId="0" borderId="1" xfId="0" applyNumberFormat="1" applyFont="1" applyBorder="1"/>
    <xf numFmtId="49" fontId="11" fillId="0" borderId="0" xfId="0" applyNumberFormat="1" applyFont="1" applyFill="1" applyBorder="1" applyAlignment="1">
      <alignment horizontal="center" vertical="center" wrapText="1"/>
    </xf>
    <xf numFmtId="0" fontId="4" fillId="0" borderId="1" xfId="0" applyNumberFormat="1" applyFont="1" applyBorder="1" applyAlignment="1" applyProtection="1">
      <alignment vertical="center" wrapText="1"/>
    </xf>
    <xf numFmtId="164" fontId="11" fillId="0" borderId="1" xfId="0" applyNumberFormat="1" applyFont="1" applyBorder="1" applyProtection="1"/>
    <xf numFmtId="0" fontId="0" fillId="0" borderId="0" xfId="0" applyProtection="1"/>
    <xf numFmtId="0" fontId="0" fillId="0" borderId="10" xfId="0" applyBorder="1"/>
    <xf numFmtId="0" fontId="0" fillId="0" borderId="8" xfId="0" applyBorder="1"/>
    <xf numFmtId="0" fontId="14" fillId="5" borderId="1" xfId="0" applyFont="1" applyFill="1" applyBorder="1"/>
    <xf numFmtId="0" fontId="11" fillId="5" borderId="1" xfId="0" applyFont="1" applyFill="1" applyBorder="1" applyAlignment="1" applyProtection="1">
      <alignment vertical="center" wrapText="1"/>
      <protection locked="0"/>
    </xf>
    <xf numFmtId="0" fontId="3" fillId="5" borderId="1" xfId="0" applyFont="1" applyFill="1" applyBorder="1" applyAlignment="1" applyProtection="1">
      <alignment vertical="center" wrapText="1"/>
      <protection locked="0"/>
    </xf>
    <xf numFmtId="164" fontId="11" fillId="5" borderId="1" xfId="0" applyNumberFormat="1" applyFont="1" applyFill="1" applyBorder="1" applyAlignment="1" applyProtection="1">
      <alignment vertical="center" wrapText="1"/>
      <protection locked="0"/>
    </xf>
    <xf numFmtId="164" fontId="4" fillId="5" borderId="1" xfId="0" applyNumberFormat="1" applyFont="1" applyFill="1" applyBorder="1" applyAlignment="1" applyProtection="1">
      <alignment vertical="center" wrapText="1"/>
      <protection locked="0"/>
    </xf>
    <xf numFmtId="0" fontId="18" fillId="0" borderId="1" xfId="0" applyFont="1" applyBorder="1" applyAlignment="1">
      <alignment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4" xfId="0" applyFont="1" applyBorder="1" applyAlignment="1" applyProtection="1">
      <alignment horizontal="center" vertical="center" wrapText="1"/>
    </xf>
    <xf numFmtId="0" fontId="18" fillId="0" borderId="15" xfId="0" applyFont="1" applyBorder="1" applyAlignment="1" applyProtection="1">
      <alignment horizontal="center" vertical="center" wrapText="1"/>
    </xf>
    <xf numFmtId="49" fontId="2" fillId="4" borderId="2" xfId="0" applyNumberFormat="1" applyFont="1" applyFill="1" applyBorder="1" applyAlignment="1">
      <alignment horizontal="center" vertical="center" wrapText="1"/>
    </xf>
    <xf numFmtId="49" fontId="11" fillId="4" borderId="3" xfId="0" applyNumberFormat="1" applyFont="1" applyFill="1" applyBorder="1" applyAlignment="1">
      <alignment horizontal="center" vertical="center" wrapText="1"/>
    </xf>
    <xf numFmtId="49" fontId="11" fillId="4" borderId="4" xfId="0" applyNumberFormat="1" applyFont="1" applyFill="1" applyBorder="1" applyAlignment="1">
      <alignment horizontal="center" vertical="center" wrapText="1"/>
    </xf>
    <xf numFmtId="49" fontId="11" fillId="4" borderId="5" xfId="0" applyNumberFormat="1" applyFont="1" applyFill="1" applyBorder="1" applyAlignment="1">
      <alignment horizontal="center" vertical="center" wrapText="1"/>
    </xf>
    <xf numFmtId="49" fontId="11" fillId="4" borderId="6" xfId="0" applyNumberFormat="1" applyFont="1" applyFill="1" applyBorder="1" applyAlignment="1">
      <alignment horizontal="center" vertical="center" wrapText="1"/>
    </xf>
    <xf numFmtId="49" fontId="11" fillId="4" borderId="7" xfId="0" applyNumberFormat="1" applyFont="1" applyFill="1" applyBorder="1" applyAlignment="1">
      <alignment horizontal="center" vertical="center" wrapText="1"/>
    </xf>
    <xf numFmtId="0" fontId="10" fillId="0" borderId="1" xfId="0" applyFont="1" applyBorder="1" applyAlignment="1">
      <alignment vertical="center" wrapText="1"/>
    </xf>
    <xf numFmtId="0" fontId="18" fillId="0" borderId="2" xfId="0" quotePrefix="1" applyFont="1" applyFill="1" applyBorder="1" applyAlignment="1">
      <alignment horizontal="center" vertical="center" wrapText="1"/>
    </xf>
    <xf numFmtId="0" fontId="18" fillId="0" borderId="3" xfId="0" quotePrefix="1" applyFont="1" applyFill="1" applyBorder="1" applyAlignment="1">
      <alignment horizontal="center" vertical="center" wrapText="1"/>
    </xf>
    <xf numFmtId="0" fontId="18" fillId="0" borderId="4" xfId="0" quotePrefix="1" applyFont="1" applyFill="1" applyBorder="1" applyAlignment="1">
      <alignment horizontal="center" vertical="center" wrapText="1"/>
    </xf>
    <xf numFmtId="0" fontId="18" fillId="0" borderId="5" xfId="0" quotePrefix="1" applyFont="1" applyFill="1" applyBorder="1" applyAlignment="1">
      <alignment horizontal="center" vertical="center" wrapText="1"/>
    </xf>
    <xf numFmtId="0" fontId="18" fillId="0" borderId="6" xfId="0" quotePrefix="1" applyFont="1" applyFill="1" applyBorder="1" applyAlignment="1">
      <alignment horizontal="center" vertical="center" wrapText="1"/>
    </xf>
    <xf numFmtId="0" fontId="18" fillId="0" borderId="7" xfId="0" quotePrefix="1" applyFont="1" applyFill="1" applyBorder="1" applyAlignment="1">
      <alignment horizontal="center" vertical="center" wrapText="1"/>
    </xf>
  </cellXfs>
  <cellStyles count="2">
    <cellStyle name="Procent" xfId="1" builtinId="5"/>
    <cellStyle name="Standaard" xfId="0" builtinId="0"/>
  </cellStyles>
  <dxfs count="6">
    <dxf>
      <fill>
        <patternFill>
          <bgColor theme="9" tint="0.39994506668294322"/>
        </patternFill>
      </fill>
    </dxf>
    <dxf>
      <fill>
        <patternFill>
          <bgColor theme="9"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color theme="1"/>
      </font>
      <fill>
        <patternFill>
          <bgColor theme="5" tint="0.39994506668294322"/>
        </patternFill>
      </fill>
    </dxf>
  </dxfs>
  <tableStyles count="0" defaultTableStyle="TableStyleMedium2" defaultPivotStyle="PivotStyleLight16"/>
  <colors>
    <mruColors>
      <color rgb="FFFFFF99"/>
      <color rgb="FFFF505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5"/>
  <sheetViews>
    <sheetView tabSelected="1" zoomScaleNormal="100" workbookViewId="0">
      <selection activeCell="C30" sqref="C30"/>
    </sheetView>
  </sheetViews>
  <sheetFormatPr defaultRowHeight="12" outlineLevelRow="1" x14ac:dyDescent="0.2"/>
  <cols>
    <col min="1" max="1" width="3.140625" customWidth="1"/>
    <col min="2" max="2" width="124.5703125" customWidth="1"/>
    <col min="3" max="3" width="16.5703125" bestFit="1" customWidth="1"/>
    <col min="4" max="4" width="9.5703125" bestFit="1" customWidth="1"/>
    <col min="5" max="5" width="12.140625" customWidth="1"/>
    <col min="6" max="6" width="14.42578125" customWidth="1"/>
    <col min="7" max="7" width="8.85546875" bestFit="1" customWidth="1"/>
    <col min="8" max="8" width="115.85546875" style="18" bestFit="1" customWidth="1"/>
  </cols>
  <sheetData>
    <row r="1" spans="1:7" ht="20.25" x14ac:dyDescent="0.2">
      <c r="A1" s="4" t="s">
        <v>1</v>
      </c>
    </row>
    <row r="3" spans="1:7" ht="15" x14ac:dyDescent="0.2">
      <c r="A3" s="3" t="s">
        <v>49</v>
      </c>
    </row>
    <row r="4" spans="1:7" ht="15" x14ac:dyDescent="0.2">
      <c r="A4" s="3" t="s">
        <v>21</v>
      </c>
    </row>
    <row r="5" spans="1:7" ht="15" x14ac:dyDescent="0.2">
      <c r="A5" s="3"/>
    </row>
    <row r="6" spans="1:7" ht="12.75" x14ac:dyDescent="0.2">
      <c r="B6" s="23" t="s">
        <v>54</v>
      </c>
      <c r="C6" s="21"/>
      <c r="D6" s="21"/>
      <c r="E6" s="21"/>
    </row>
    <row r="7" spans="1:7" ht="12.75" x14ac:dyDescent="0.2">
      <c r="B7" s="50"/>
      <c r="C7" s="21"/>
      <c r="D7" s="21"/>
      <c r="E7" s="21"/>
    </row>
    <row r="8" spans="1:7" ht="12.75" x14ac:dyDescent="0.2">
      <c r="A8" s="2"/>
      <c r="B8" s="22"/>
      <c r="C8" s="22"/>
      <c r="D8" s="22"/>
      <c r="E8" s="22"/>
    </row>
    <row r="9" spans="1:7" ht="12" customHeight="1" x14ac:dyDescent="0.2">
      <c r="B9" s="60" t="s">
        <v>55</v>
      </c>
      <c r="C9" s="61"/>
      <c r="D9" s="44"/>
    </row>
    <row r="10" spans="1:7" ht="12.75" x14ac:dyDescent="0.2">
      <c r="A10" s="19"/>
      <c r="B10" s="62"/>
      <c r="C10" s="63"/>
      <c r="D10" s="44"/>
    </row>
    <row r="11" spans="1:7" ht="153.75" customHeight="1" x14ac:dyDescent="0.2">
      <c r="A11" s="20"/>
      <c r="B11" s="64"/>
      <c r="C11" s="65"/>
      <c r="D11" s="44"/>
    </row>
    <row r="14" spans="1:7" ht="15.75" x14ac:dyDescent="0.25">
      <c r="A14" s="14" t="s">
        <v>25</v>
      </c>
      <c r="B14" s="5"/>
      <c r="C14" s="5"/>
      <c r="D14" s="5"/>
      <c r="E14" s="5"/>
      <c r="F14" s="5"/>
      <c r="G14" s="5"/>
    </row>
    <row r="15" spans="1:7" ht="12" customHeight="1" x14ac:dyDescent="0.2">
      <c r="A15" s="66" t="s">
        <v>18</v>
      </c>
      <c r="B15" s="55" t="s">
        <v>0</v>
      </c>
      <c r="C15" s="55" t="s">
        <v>34</v>
      </c>
      <c r="D15" s="56" t="s">
        <v>53</v>
      </c>
      <c r="E15" s="55" t="s">
        <v>11</v>
      </c>
      <c r="F15" s="55" t="s">
        <v>12</v>
      </c>
      <c r="G15" s="55" t="s">
        <v>56</v>
      </c>
    </row>
    <row r="16" spans="1:7" ht="12" customHeight="1" x14ac:dyDescent="0.2">
      <c r="A16" s="66"/>
      <c r="B16" s="55"/>
      <c r="C16" s="55"/>
      <c r="D16" s="57"/>
      <c r="E16" s="55"/>
      <c r="F16" s="55"/>
      <c r="G16" s="55"/>
    </row>
    <row r="17" spans="1:8" ht="12.75" x14ac:dyDescent="0.2">
      <c r="A17" s="13">
        <v>1</v>
      </c>
      <c r="B17" s="51"/>
      <c r="C17" s="54"/>
      <c r="D17" s="45" t="str">
        <f>IF((B17=""),"",(VLOOKUP(B17,'Lijst met BOOT-Maatregelen'!$B$7:$E$24,4,FALSE)))</f>
        <v/>
      </c>
      <c r="E17" s="10" t="str">
        <f>IF((B17=""),"",(VLOOKUP(B17,'Lijst met BOOT-Maatregelen'!$B$7:$C$24,2,FALSE)))</f>
        <v/>
      </c>
      <c r="F17" s="9">
        <f>IF((B17=""),0,(IF(D17="M2",(IF(C17*E17&gt;30000,30000,C17*E17)),(IF(C17*E17&gt;5000,5000,C17*E17)))))</f>
        <v>0</v>
      </c>
      <c r="G17" s="53"/>
      <c r="H17" s="18" t="str">
        <f>IF(D17="M2",IF((AND(D17="M2",F17=30000)),"LET OP! Bodemdaling-remmende maatregelen zijn maximaal subsidieable voor 30.000 euro per maatregel"," "),(IF((AND(D17="M1",F17=5000)),"LET OP! Waterkwaliteitsverbeterende maatregelen zijn maximaal subsidieable tot 5000 euro per maatregel"," ")))</f>
        <v xml:space="preserve"> </v>
      </c>
    </row>
    <row r="18" spans="1:8" ht="12.75" x14ac:dyDescent="0.2">
      <c r="A18" s="13">
        <v>2</v>
      </c>
      <c r="B18" s="52"/>
      <c r="C18" s="53"/>
      <c r="D18" s="45" t="str">
        <f>IF((B18=""),"",(VLOOKUP(B18,'Lijst met BOOT-Maatregelen'!$B$7:$E$24,4,FALSE)))</f>
        <v/>
      </c>
      <c r="E18" s="10" t="str">
        <f>IF((B18=""),"",(VLOOKUP(B18,'Lijst met BOOT-Maatregelen'!$B$7:$C$24,2,FALSE)))</f>
        <v/>
      </c>
      <c r="F18" s="9">
        <f t="shared" ref="F18:F22" si="0">IF((B18=""),0,(IF(D18="M2",(IF(C18*E18&gt;30000,30000,C18*E18)),(IF(C18*E18&gt;5000,5000,C18*E18)))))</f>
        <v>0</v>
      </c>
      <c r="G18" s="53"/>
      <c r="H18" s="18" t="str">
        <f t="shared" ref="H18:H22" si="1">IF(D18="M2",IF((AND(D18="M2",F18=30000)),"LET OP! Bodemdaling-remmende maatregelen zijn maximaal subsidieable voor 30.000 euro per maatregel"," "),(IF((AND(D18="M1",F18=5000)),"LET OP! Waterkwaliteitsverbeterende maatregelen zijn maximaal subsidieable tot 5000 euro per maatregel"," ")))</f>
        <v xml:space="preserve"> </v>
      </c>
    </row>
    <row r="19" spans="1:8" ht="12.75" x14ac:dyDescent="0.2">
      <c r="A19" s="13">
        <v>3</v>
      </c>
      <c r="B19" s="51"/>
      <c r="C19" s="53"/>
      <c r="D19" s="45" t="str">
        <f>IF((B19=""),"",(VLOOKUP(B19,'Lijst met BOOT-Maatregelen'!$B$7:$E$24,4,FALSE)))</f>
        <v/>
      </c>
      <c r="E19" s="10" t="str">
        <f>IF((B19=""),"",(VLOOKUP(B19,'Lijst met BOOT-Maatregelen'!$B$7:$C$24,2,FALSE)))</f>
        <v/>
      </c>
      <c r="F19" s="9">
        <f>IF((B19=""),0,(IF(D19="M2",(IF(C19*E19&gt;30000,30000,C19*E19)),(IF(C19*E19&gt;5000,5000,C19*E19)))))</f>
        <v>0</v>
      </c>
      <c r="G19" s="53"/>
      <c r="H19" s="18" t="str">
        <f t="shared" si="1"/>
        <v xml:space="preserve"> </v>
      </c>
    </row>
    <row r="20" spans="1:8" ht="12.75" x14ac:dyDescent="0.2">
      <c r="A20" s="13">
        <v>4</v>
      </c>
      <c r="B20" s="51"/>
      <c r="C20" s="53"/>
      <c r="D20" s="45" t="str">
        <f>IF((B20=""),"",(VLOOKUP(B20,'Lijst met BOOT-Maatregelen'!$B$7:$E$24,4,FALSE)))</f>
        <v/>
      </c>
      <c r="E20" s="10" t="str">
        <f>IF((B20=""),"",(VLOOKUP(B20,'Lijst met BOOT-Maatregelen'!$B$7:$C$24,2,FALSE)))</f>
        <v/>
      </c>
      <c r="F20" s="9">
        <f t="shared" si="0"/>
        <v>0</v>
      </c>
      <c r="G20" s="53"/>
      <c r="H20" s="18" t="str">
        <f t="shared" si="1"/>
        <v xml:space="preserve"> </v>
      </c>
    </row>
    <row r="21" spans="1:8" ht="12.75" x14ac:dyDescent="0.2">
      <c r="A21" s="13">
        <v>5</v>
      </c>
      <c r="B21" s="51"/>
      <c r="C21" s="53"/>
      <c r="D21" s="45" t="str">
        <f>IF((B21=""),"",(VLOOKUP(B21,'Lijst met BOOT-Maatregelen'!$B$7:$E$24,4,FALSE)))</f>
        <v/>
      </c>
      <c r="E21" s="10" t="str">
        <f>IF((B21=""),"",(VLOOKUP(B21,'Lijst met BOOT-Maatregelen'!$B$7:$C$24,2,FALSE)))</f>
        <v/>
      </c>
      <c r="F21" s="9">
        <f t="shared" si="0"/>
        <v>0</v>
      </c>
      <c r="G21" s="53"/>
      <c r="H21" s="18" t="str">
        <f t="shared" si="1"/>
        <v xml:space="preserve"> </v>
      </c>
    </row>
    <row r="22" spans="1:8" ht="12.75" x14ac:dyDescent="0.2">
      <c r="A22" s="13">
        <v>6</v>
      </c>
      <c r="B22" s="51"/>
      <c r="C22" s="53"/>
      <c r="D22" s="45" t="str">
        <f>IF((B22=""),"",(VLOOKUP(B22,'Lijst met BOOT-Maatregelen'!$B$7:$E$24,4,FALSE)))</f>
        <v/>
      </c>
      <c r="E22" s="10" t="str">
        <f>IF((B22=""),"",(VLOOKUP(B22,'Lijst met BOOT-Maatregelen'!$B$7:$C$24,2,FALSE)))</f>
        <v/>
      </c>
      <c r="F22" s="9">
        <f t="shared" si="0"/>
        <v>0</v>
      </c>
      <c r="G22" s="53"/>
      <c r="H22" s="18" t="str">
        <f t="shared" si="1"/>
        <v xml:space="preserve"> </v>
      </c>
    </row>
    <row r="23" spans="1:8" ht="12.75" x14ac:dyDescent="0.2">
      <c r="A23" s="11"/>
      <c r="B23" s="11" t="s">
        <v>17</v>
      </c>
      <c r="C23" s="12">
        <f>SUM(C17:C22)</f>
        <v>0</v>
      </c>
      <c r="D23" s="12"/>
      <c r="E23" s="11"/>
      <c r="F23" s="12">
        <f>IF(OR(D17="M2",D18="M2",D19="M2",D20="M2",D21="M2",D22="M2"),IF(SUM(F17:F22)&gt;40000,40000,SUM(F17:F22)),IF(SUM(F17:F22)&gt;10000,10000,SUM(F17:F22)))</f>
        <v>0</v>
      </c>
      <c r="G23" s="43" t="s">
        <v>48</v>
      </c>
      <c r="H23" s="18" t="str">
        <f>IF(OR(D17="M2",D18="M2",D19="M2",D20="M2",D21="M2",D22="M2"),IF(F23=40000,"LET OP! Maximum van 40.000 euro voor een combinatie van bodemdaling-remmende en waterkwaliteitsmaatregelen is bereikt"," "),IF(F23=10000,"LET OP! Maximum van 10.000 euro voor waterkwaliteitsmaatregelen is bereikt"," "))</f>
        <v xml:space="preserve"> </v>
      </c>
    </row>
    <row r="27" spans="1:8" ht="15.75" x14ac:dyDescent="0.25">
      <c r="A27" s="14" t="s">
        <v>26</v>
      </c>
      <c r="B27" s="5"/>
      <c r="C27" s="5"/>
      <c r="D27" s="5"/>
      <c r="E27" s="5"/>
      <c r="F27" s="5"/>
      <c r="G27" s="5"/>
    </row>
    <row r="28" spans="1:8" ht="12" customHeight="1" outlineLevel="1" x14ac:dyDescent="0.2">
      <c r="A28" s="66" t="s">
        <v>18</v>
      </c>
      <c r="B28" s="55" t="s">
        <v>0</v>
      </c>
      <c r="C28" s="55" t="s">
        <v>34</v>
      </c>
      <c r="D28" s="58" t="s">
        <v>53</v>
      </c>
      <c r="E28" s="55" t="s">
        <v>11</v>
      </c>
      <c r="F28" s="55" t="s">
        <v>12</v>
      </c>
      <c r="G28" s="55" t="s">
        <v>56</v>
      </c>
    </row>
    <row r="29" spans="1:8" ht="12" customHeight="1" outlineLevel="1" x14ac:dyDescent="0.2">
      <c r="A29" s="66"/>
      <c r="B29" s="55"/>
      <c r="C29" s="55"/>
      <c r="D29" s="59"/>
      <c r="E29" s="55"/>
      <c r="F29" s="55"/>
      <c r="G29" s="55"/>
    </row>
    <row r="30" spans="1:8" ht="12.75" outlineLevel="1" x14ac:dyDescent="0.2">
      <c r="A30" s="13">
        <v>1</v>
      </c>
      <c r="B30" s="51"/>
      <c r="C30" s="53"/>
      <c r="D30" s="45" t="str">
        <f>IF((B30=""),"",(VLOOKUP(B30,'Lijst met BOOT-Maatregelen'!$B$7:$E$24,4,FALSE)))</f>
        <v/>
      </c>
      <c r="E30" s="10" t="str">
        <f>IF((B30=""),"",(VLOOKUP(B30,'Lijst met BOOT-Maatregelen'!$B$7:$C$24,2,FALSE)))</f>
        <v/>
      </c>
      <c r="F30" s="9">
        <f>IF((B30=""),0,(IF(D30="M2",(IF(C30*E30&gt;30000,30000,C30*E30)),(IF(C30*E30&gt;5000,5000,C30*E30)))))</f>
        <v>0</v>
      </c>
      <c r="G30" s="53"/>
      <c r="H30" s="18" t="str">
        <f>IF(D30="M2",IF((AND(D30="M2",F30=30000)),"LET OP! Bodemdaling-remmende maatregelen zijn maximaal subsidieable voor 30.000 euro per maatregel"," "),(IF((AND(D30="M1",F30=5000)),"LET OP! Waterkwaliteitsverbeterende maatregelen zijn maximaal subsidieable tot 5000 euro per maatregel"," ")))</f>
        <v xml:space="preserve"> </v>
      </c>
    </row>
    <row r="31" spans="1:8" ht="12.75" outlineLevel="1" x14ac:dyDescent="0.2">
      <c r="A31" s="13">
        <v>2</v>
      </c>
      <c r="B31" s="51"/>
      <c r="C31" s="53"/>
      <c r="D31" s="45" t="str">
        <f>IF((B31=""),"",(VLOOKUP(B31,'Lijst met BOOT-Maatregelen'!$B$7:$E$24,4,FALSE)))</f>
        <v/>
      </c>
      <c r="E31" s="10" t="str">
        <f>IF((B31=""),"",(VLOOKUP(B31,'Lijst met BOOT-Maatregelen'!$B$7:$C$24,2,FALSE)))</f>
        <v/>
      </c>
      <c r="F31" s="9">
        <f t="shared" ref="F31:F35" si="2">IF((B31=""),0,(IF(D31="M2",(IF(C31*E31&gt;30000,30000,C31*E31)),(IF(C31*E31&gt;5000,5000,C31*E31)))))</f>
        <v>0</v>
      </c>
      <c r="G31" s="53"/>
      <c r="H31" s="18" t="str">
        <f t="shared" ref="H31:H35" si="3">IF(D31="M2",IF((AND(D31="M2",F31=30000)),"LET OP! Bodemdaling-remmende maatregelen zijn maximaal subsidieable voor 30.000 euro per maatregel"," "),(IF((AND(D31="M1",F31=5000)),"LET OP! Waterkwaliteitsverbeterende maatregelen zijn maximaal subsidieable tot 5000 euro per maatregel"," ")))</f>
        <v xml:space="preserve"> </v>
      </c>
    </row>
    <row r="32" spans="1:8" ht="12.75" outlineLevel="1" x14ac:dyDescent="0.2">
      <c r="A32" s="13">
        <v>3</v>
      </c>
      <c r="B32" s="51"/>
      <c r="C32" s="53"/>
      <c r="D32" s="45" t="str">
        <f>IF((B32=""),"",(VLOOKUP(B32,'Lijst met BOOT-Maatregelen'!$B$7:$E$24,4,FALSE)))</f>
        <v/>
      </c>
      <c r="E32" s="10" t="str">
        <f>IF((B32=""),"",(VLOOKUP(B32,'Lijst met BOOT-Maatregelen'!$B$7:$C$24,2,FALSE)))</f>
        <v/>
      </c>
      <c r="F32" s="9">
        <f t="shared" si="2"/>
        <v>0</v>
      </c>
      <c r="G32" s="53"/>
      <c r="H32" s="18" t="str">
        <f t="shared" si="3"/>
        <v xml:space="preserve"> </v>
      </c>
    </row>
    <row r="33" spans="1:8" ht="12.75" outlineLevel="1" x14ac:dyDescent="0.2">
      <c r="A33" s="13">
        <v>4</v>
      </c>
      <c r="B33" s="51"/>
      <c r="C33" s="53"/>
      <c r="D33" s="45" t="str">
        <f>IF((B33=""),"",(VLOOKUP(B33,'Lijst met BOOT-Maatregelen'!$B$7:$E$24,4,FALSE)))</f>
        <v/>
      </c>
      <c r="E33" s="10" t="str">
        <f>IF((B33=""),"",(VLOOKUP(B33,'Lijst met BOOT-Maatregelen'!$B$7:$C$24,2,FALSE)))</f>
        <v/>
      </c>
      <c r="F33" s="9">
        <f t="shared" si="2"/>
        <v>0</v>
      </c>
      <c r="G33" s="53"/>
      <c r="H33" s="18" t="str">
        <f t="shared" si="3"/>
        <v xml:space="preserve"> </v>
      </c>
    </row>
    <row r="34" spans="1:8" ht="12.75" outlineLevel="1" x14ac:dyDescent="0.2">
      <c r="A34" s="13">
        <v>5</v>
      </c>
      <c r="B34" s="51"/>
      <c r="C34" s="53"/>
      <c r="D34" s="45" t="str">
        <f>IF((B34=""),"",(VLOOKUP(B34,'Lijst met BOOT-Maatregelen'!$B$7:$E$24,4,FALSE)))</f>
        <v/>
      </c>
      <c r="E34" s="10" t="str">
        <f>IF((B34=""),"",(VLOOKUP(B34,'Lijst met BOOT-Maatregelen'!$B$7:$C$24,2,FALSE)))</f>
        <v/>
      </c>
      <c r="F34" s="9">
        <f t="shared" si="2"/>
        <v>0</v>
      </c>
      <c r="G34" s="53"/>
      <c r="H34" s="18" t="str">
        <f t="shared" si="3"/>
        <v xml:space="preserve"> </v>
      </c>
    </row>
    <row r="35" spans="1:8" ht="12.75" outlineLevel="1" x14ac:dyDescent="0.2">
      <c r="A35" s="13">
        <v>6</v>
      </c>
      <c r="B35" s="51"/>
      <c r="C35" s="53"/>
      <c r="D35" s="45" t="str">
        <f>IF((B35=""),"",(VLOOKUP(B35,'Lijst met BOOT-Maatregelen'!$B$7:$E$24,4,FALSE)))</f>
        <v/>
      </c>
      <c r="E35" s="10" t="str">
        <f>IF((B35=""),"",(VLOOKUP(B35,'Lijst met BOOT-Maatregelen'!$B$7:$C$24,2,FALSE)))</f>
        <v/>
      </c>
      <c r="F35" s="9">
        <f t="shared" si="2"/>
        <v>0</v>
      </c>
      <c r="G35" s="53"/>
      <c r="H35" s="18" t="str">
        <f t="shared" si="3"/>
        <v xml:space="preserve"> </v>
      </c>
    </row>
    <row r="36" spans="1:8" ht="12.75" outlineLevel="1" x14ac:dyDescent="0.2">
      <c r="A36" s="11"/>
      <c r="B36" s="11" t="s">
        <v>17</v>
      </c>
      <c r="C36" s="12">
        <f>SUM(C30:C35)</f>
        <v>0</v>
      </c>
      <c r="D36" s="46"/>
      <c r="E36" s="11"/>
      <c r="F36" s="12">
        <f>IF(OR(D30="M2",D31="M2",D32="M2",D33="M2",D34="M2",D35="M2"),IF(SUM(F30:F35)&gt;40000,40000,SUM(F30:F35)),IF(SUM(F30:F35)&gt;10000,10000,SUM(F30:F35)))</f>
        <v>0</v>
      </c>
      <c r="G36" s="43" t="s">
        <v>48</v>
      </c>
      <c r="H36" s="18" t="str">
        <f>IF(OR(D30="M2",D31="M2",D32="M2",D33="M2",D34="M2",D35="M2"),IF(F36=40000,"LET OP! Maximum van 40.000 euro voor een combinatie van bodemdaling-remmende en waterkwaliteitsmaatregelen is bereikt"," "),IF(F36=10000,"LET OP! Maximum van 10.000 euro voor waterkwaliteitsmaatregelen is bereikt"," "))</f>
        <v xml:space="preserve"> </v>
      </c>
    </row>
    <row r="37" spans="1:8" outlineLevel="1" x14ac:dyDescent="0.2">
      <c r="D37" s="47"/>
    </row>
    <row r="38" spans="1:8" outlineLevel="1" x14ac:dyDescent="0.2">
      <c r="D38" s="47"/>
    </row>
    <row r="39" spans="1:8" x14ac:dyDescent="0.2">
      <c r="D39" s="47"/>
    </row>
    <row r="40" spans="1:8" ht="15.75" x14ac:dyDescent="0.25">
      <c r="A40" s="14" t="s">
        <v>27</v>
      </c>
      <c r="B40" s="5"/>
      <c r="C40" s="5"/>
      <c r="D40" s="5"/>
      <c r="E40" s="5"/>
      <c r="F40" s="5"/>
      <c r="G40" s="5"/>
    </row>
    <row r="41" spans="1:8" ht="12" customHeight="1" outlineLevel="1" x14ac:dyDescent="0.2">
      <c r="A41" s="66" t="s">
        <v>18</v>
      </c>
      <c r="B41" s="55" t="s">
        <v>0</v>
      </c>
      <c r="C41" s="55" t="s">
        <v>34</v>
      </c>
      <c r="D41" s="56" t="s">
        <v>53</v>
      </c>
      <c r="E41" s="55" t="s">
        <v>11</v>
      </c>
      <c r="F41" s="55" t="s">
        <v>12</v>
      </c>
      <c r="G41" s="55" t="s">
        <v>56</v>
      </c>
    </row>
    <row r="42" spans="1:8" ht="12" customHeight="1" outlineLevel="1" x14ac:dyDescent="0.2">
      <c r="A42" s="66"/>
      <c r="B42" s="55"/>
      <c r="C42" s="55"/>
      <c r="D42" s="57"/>
      <c r="E42" s="55"/>
      <c r="F42" s="55"/>
      <c r="G42" s="55"/>
    </row>
    <row r="43" spans="1:8" ht="12.75" outlineLevel="1" x14ac:dyDescent="0.2">
      <c r="A43" s="13">
        <v>1</v>
      </c>
      <c r="B43" s="51"/>
      <c r="C43" s="53"/>
      <c r="D43" s="45" t="str">
        <f>IF((B43=""),"",(VLOOKUP(B43,'Lijst met BOOT-Maatregelen'!$B$7:$E$24,4,FALSE)))</f>
        <v/>
      </c>
      <c r="E43" s="10" t="str">
        <f>IF((B43=""),"",(VLOOKUP(B43,'Lijst met BOOT-Maatregelen'!$B$7:$C$24,2,FALSE)))</f>
        <v/>
      </c>
      <c r="F43" s="9">
        <f>IF((B43=""),0,(IF(D43="M2",(IF(C43*E43&gt;30000,30000,C43*E43)),(IF(C43*E43&gt;5000,5000,C43*E43)))))</f>
        <v>0</v>
      </c>
      <c r="G43" s="53"/>
      <c r="H43" s="18" t="str">
        <f>IF(D43="M2",IF((AND(D43="M2",F43=30000)),"LET OP! Bodemdaling-remmende maatregelen zijn maximaal subsidieable voor 30.000 euro per maatregel"," "),(IF((AND(D43="M1",F43=5000)),"LET OP! Waterkwaliteitsverbeterende maatregelen zijn maximaal subsidieable tot 5000 euro per maatregel"," ")))</f>
        <v xml:space="preserve"> </v>
      </c>
    </row>
    <row r="44" spans="1:8" ht="12.75" outlineLevel="1" x14ac:dyDescent="0.2">
      <c r="A44" s="13">
        <v>2</v>
      </c>
      <c r="B44" s="51"/>
      <c r="C44" s="53"/>
      <c r="D44" s="45" t="str">
        <f>IF((B44=""),"",(VLOOKUP(B44,'Lijst met BOOT-Maatregelen'!$B$7:$E$24,4,FALSE)))</f>
        <v/>
      </c>
      <c r="E44" s="10" t="str">
        <f>IF((B44=""),"",(VLOOKUP(B44,'Lijst met BOOT-Maatregelen'!$B$7:$C$24,2,FALSE)))</f>
        <v/>
      </c>
      <c r="F44" s="9">
        <f>IF((B44=""),0,(IF(D44="M2",(IF(C44*E44&gt;30000,30000,C44*E44)),(IF(C44*E44&gt;5000,5000,C44*E44)))))</f>
        <v>0</v>
      </c>
      <c r="G44" s="53"/>
      <c r="H44" s="18" t="str">
        <f>IF(D44="M2",IF((AND(D44="M2",F44=30000)),"LET OP! Bodemdaling-remmende maatregelen zijn maximaal subsidieable voor 30.000 euro per maatregel"," "),(IF((AND(D44="M1",F44=5000)),"LET OP! Waterkwaliteitsverbeterende maatregelen zijn maximaal subsidieable tot 5000 euro per maatregel"," ")))</f>
        <v xml:space="preserve"> </v>
      </c>
    </row>
    <row r="45" spans="1:8" ht="12.75" outlineLevel="1" x14ac:dyDescent="0.2">
      <c r="A45" s="13">
        <v>3</v>
      </c>
      <c r="B45" s="51"/>
      <c r="C45" s="53"/>
      <c r="D45" s="45" t="str">
        <f>IF((B45=""),"",(VLOOKUP(B45,'Lijst met BOOT-Maatregelen'!$B$7:$E$24,4,FALSE)))</f>
        <v/>
      </c>
      <c r="E45" s="10" t="str">
        <f>IF((B45=""),"",(VLOOKUP(B45,'Lijst met BOOT-Maatregelen'!$B$7:$C$24,2,FALSE)))</f>
        <v/>
      </c>
      <c r="F45" s="9">
        <f t="shared" ref="F45:F48" si="4">IF((B45=""),0,(IF(D45="M2",(IF(C45*E45&gt;30000,30000,C45*E45)),(IF(C45*E45&gt;5000,5000,C45*E45)))))</f>
        <v>0</v>
      </c>
      <c r="G45" s="53"/>
      <c r="H45" s="18" t="str">
        <f t="shared" ref="H45:H48" si="5">IF(D45="M2",IF((AND(D45="M2",F45=30000)),"LET OP! Bodemdaling-remmende maatregelen zijn maximaal subsidieable voor 30.000 euro per maatregel"," "),(IF((AND(D45="M1",F45=5000)),"LET OP! Waterkwaliteitsverbeterende maatregelen zijn maximaal subsidieable tot 5000 euro per maatregel"," ")))</f>
        <v xml:space="preserve"> </v>
      </c>
    </row>
    <row r="46" spans="1:8" ht="12.75" outlineLevel="1" x14ac:dyDescent="0.2">
      <c r="A46" s="13">
        <v>4</v>
      </c>
      <c r="B46" s="51"/>
      <c r="C46" s="53"/>
      <c r="D46" s="45" t="str">
        <f>IF((B46=""),"",(VLOOKUP(B46,'Lijst met BOOT-Maatregelen'!$B$7:$E$24,4,FALSE)))</f>
        <v/>
      </c>
      <c r="E46" s="10" t="str">
        <f>IF((B46=""),"",(VLOOKUP(B46,'Lijst met BOOT-Maatregelen'!$B$7:$C$24,2,FALSE)))</f>
        <v/>
      </c>
      <c r="F46" s="9">
        <f t="shared" si="4"/>
        <v>0</v>
      </c>
      <c r="G46" s="53"/>
      <c r="H46" s="18" t="str">
        <f t="shared" si="5"/>
        <v xml:space="preserve"> </v>
      </c>
    </row>
    <row r="47" spans="1:8" ht="12.75" outlineLevel="1" x14ac:dyDescent="0.2">
      <c r="A47" s="13">
        <v>5</v>
      </c>
      <c r="B47" s="51"/>
      <c r="C47" s="53"/>
      <c r="D47" s="45" t="str">
        <f>IF((B47=""),"",(VLOOKUP(B47,'Lijst met BOOT-Maatregelen'!$B$7:$E$24,4,FALSE)))</f>
        <v/>
      </c>
      <c r="E47" s="10" t="str">
        <f>IF((B47=""),"",(VLOOKUP(B47,'Lijst met BOOT-Maatregelen'!$B$7:$C$24,2,FALSE)))</f>
        <v/>
      </c>
      <c r="F47" s="9">
        <f t="shared" si="4"/>
        <v>0</v>
      </c>
      <c r="G47" s="53"/>
      <c r="H47" s="18" t="str">
        <f t="shared" si="5"/>
        <v xml:space="preserve"> </v>
      </c>
    </row>
    <row r="48" spans="1:8" ht="12.75" outlineLevel="1" x14ac:dyDescent="0.2">
      <c r="A48" s="13">
        <v>6</v>
      </c>
      <c r="B48" s="51"/>
      <c r="C48" s="53"/>
      <c r="D48" s="45" t="str">
        <f>IF((B48=""),"",(VLOOKUP(B48,'Lijst met BOOT-Maatregelen'!$B$7:$E$24,4,FALSE)))</f>
        <v/>
      </c>
      <c r="E48" s="10" t="str">
        <f>IF((B48=""),"",(VLOOKUP(B48,'Lijst met BOOT-Maatregelen'!$B$7:$C$24,2,FALSE)))</f>
        <v/>
      </c>
      <c r="F48" s="9">
        <f t="shared" si="4"/>
        <v>0</v>
      </c>
      <c r="G48" s="53"/>
      <c r="H48" s="18" t="str">
        <f t="shared" si="5"/>
        <v xml:space="preserve"> </v>
      </c>
    </row>
    <row r="49" spans="1:8" ht="12.75" outlineLevel="1" x14ac:dyDescent="0.2">
      <c r="A49" s="11"/>
      <c r="B49" s="11" t="s">
        <v>17</v>
      </c>
      <c r="C49" s="12">
        <f>SUM(C43:C48)</f>
        <v>0</v>
      </c>
      <c r="D49" s="46"/>
      <c r="E49" s="11"/>
      <c r="F49" s="12">
        <f>IF(OR(D43="M2",D44="M2",D45="M2",D46="M2",D47="M2",D48="M2"),IF(SUM(F43:F48)&gt;40000,40000,SUM(F43:F48)),IF(SUM(F43:F48)&gt;10000,10000,SUM(F43:F48)))</f>
        <v>0</v>
      </c>
      <c r="G49" s="43" t="s">
        <v>48</v>
      </c>
      <c r="H49" s="18" t="str">
        <f>IF(OR(D43="M2",D44="M2",D45="M2",D46="M2",D47="M2",D48="M2"),IF(F49=40000,"LET OP! Maximum van 40.000 euro voor een combinatie van bodemdaling-remmende en waterkwaliteitsmaatregelen is bereikt"," "),IF(F49=10000,"LET OP! Maximum van 10.000 euro voor waterkwaliteitsmaatregelen is bereikt"," "))</f>
        <v xml:space="preserve"> </v>
      </c>
    </row>
    <row r="50" spans="1:8" outlineLevel="1" x14ac:dyDescent="0.2">
      <c r="D50" s="47"/>
    </row>
    <row r="51" spans="1:8" outlineLevel="1" x14ac:dyDescent="0.2">
      <c r="D51" s="47"/>
    </row>
    <row r="52" spans="1:8" x14ac:dyDescent="0.2">
      <c r="D52" s="47"/>
    </row>
    <row r="53" spans="1:8" ht="15.75" x14ac:dyDescent="0.25">
      <c r="A53" s="14" t="s">
        <v>28</v>
      </c>
      <c r="B53" s="5"/>
      <c r="C53" s="5"/>
      <c r="D53" s="5"/>
      <c r="E53" s="5"/>
      <c r="F53" s="5"/>
      <c r="G53" s="5"/>
    </row>
    <row r="54" spans="1:8" ht="12" customHeight="1" outlineLevel="1" x14ac:dyDescent="0.2">
      <c r="A54" s="66" t="s">
        <v>18</v>
      </c>
      <c r="B54" s="55" t="s">
        <v>0</v>
      </c>
      <c r="C54" s="55" t="s">
        <v>34</v>
      </c>
      <c r="D54" s="58" t="s">
        <v>53</v>
      </c>
      <c r="E54" s="55" t="s">
        <v>11</v>
      </c>
      <c r="F54" s="55" t="s">
        <v>12</v>
      </c>
      <c r="G54" s="55" t="s">
        <v>56</v>
      </c>
    </row>
    <row r="55" spans="1:8" ht="12" customHeight="1" outlineLevel="1" x14ac:dyDescent="0.2">
      <c r="A55" s="66"/>
      <c r="B55" s="55"/>
      <c r="C55" s="55"/>
      <c r="D55" s="59"/>
      <c r="E55" s="55"/>
      <c r="F55" s="55"/>
      <c r="G55" s="55"/>
    </row>
    <row r="56" spans="1:8" ht="12.75" outlineLevel="1" x14ac:dyDescent="0.2">
      <c r="A56" s="13">
        <v>1</v>
      </c>
      <c r="B56" s="51"/>
      <c r="C56" s="53"/>
      <c r="D56" s="45" t="str">
        <f>IF((B56=""),"",(VLOOKUP(B56,'Lijst met BOOT-Maatregelen'!$B$7:$E$24,4,FALSE)))</f>
        <v/>
      </c>
      <c r="E56" s="10" t="str">
        <f>IF((B56=""),"",(VLOOKUP(B56,'Lijst met BOOT-Maatregelen'!$B$7:$C$24,2,FALSE)))</f>
        <v/>
      </c>
      <c r="F56" s="9">
        <f>IF((B56=""),0,(IF(D56="M2",(IF(C56*E56&gt;30000,30000,C56*E56)),(IF(C56*E56&gt;5000,5000,C56*E56)))))</f>
        <v>0</v>
      </c>
      <c r="G56" s="53"/>
      <c r="H56" s="18" t="str">
        <f>IF(D56="M2",IF((AND(D56="M2",F56=30000)),"LET OP! Bodemdaling-remmende maatregelen zijn maximaal subsidieable voor 30.000 euro per maatregel"," "),(IF((AND(D56="M1",F56=5000)),"LET OP! Waterkwaliteitsverbeterende maatregelen zijn maximaal subsidieable tot 5000 euro per maatregel"," ")))</f>
        <v xml:space="preserve"> </v>
      </c>
    </row>
    <row r="57" spans="1:8" ht="12.75" outlineLevel="1" x14ac:dyDescent="0.2">
      <c r="A57" s="13">
        <v>2</v>
      </c>
      <c r="B57" s="51"/>
      <c r="C57" s="53"/>
      <c r="D57" s="45" t="str">
        <f>IF((B57=""),"",(VLOOKUP(B57,'Lijst met BOOT-Maatregelen'!$B$7:$E$24,4,FALSE)))</f>
        <v/>
      </c>
      <c r="E57" s="10" t="str">
        <f>IF((B57=""),"",(VLOOKUP(B57,'Lijst met BOOT-Maatregelen'!$B$7:$C$24,2,FALSE)))</f>
        <v/>
      </c>
      <c r="F57" s="9">
        <f>IF((B57=""),0,(IF(D57="M2",(IF(C57*E57&gt;30000,30000,C57*E57)),(IF(C57*E57&gt;5000,5000,C57*E57)))))</f>
        <v>0</v>
      </c>
      <c r="G57" s="53"/>
      <c r="H57" s="18" t="str">
        <f t="shared" ref="H57:H61" si="6">IF(D57="M2",IF((AND(D57="M2",F57=30000)),"LET OP! Bodemdaling-remmende maatregelen zijn maximaal subsidieable voor 30.000 euro per maatregel"," "),(IF((AND(D57="M1",F57=5000)),"LET OP! Waterkwaliteitsverbeterende maatregelen zijn maximaal subsidieable tot 5000 euro per maatregel"," ")))</f>
        <v xml:space="preserve"> </v>
      </c>
    </row>
    <row r="58" spans="1:8" ht="12.75" outlineLevel="1" x14ac:dyDescent="0.2">
      <c r="A58" s="13">
        <v>3</v>
      </c>
      <c r="B58" s="51"/>
      <c r="C58" s="53"/>
      <c r="D58" s="45" t="str">
        <f>IF((B58=""),"",(VLOOKUP(B58,'Lijst met BOOT-Maatregelen'!$B$7:$E$24,4,FALSE)))</f>
        <v/>
      </c>
      <c r="E58" s="10" t="str">
        <f>IF((B58=""),"",(VLOOKUP(B58,'Lijst met BOOT-Maatregelen'!$B$7:$C$24,2,FALSE)))</f>
        <v/>
      </c>
      <c r="F58" s="9">
        <f t="shared" ref="F58:F61" si="7">IF((B58=""),0,(IF(D58="M2",(IF(C58*E58&gt;30000,30000,C58*E58)),(IF(C58*E58&gt;5000,5000,C58*E58)))))</f>
        <v>0</v>
      </c>
      <c r="G58" s="53"/>
      <c r="H58" s="18" t="str">
        <f t="shared" si="6"/>
        <v xml:space="preserve"> </v>
      </c>
    </row>
    <row r="59" spans="1:8" ht="12.75" outlineLevel="1" x14ac:dyDescent="0.2">
      <c r="A59" s="13">
        <v>4</v>
      </c>
      <c r="B59" s="51"/>
      <c r="C59" s="53"/>
      <c r="D59" s="45" t="str">
        <f>IF((B59=""),"",(VLOOKUP(B59,'Lijst met BOOT-Maatregelen'!$B$7:$E$24,4,FALSE)))</f>
        <v/>
      </c>
      <c r="E59" s="10" t="str">
        <f>IF((B59=""),"",(VLOOKUP(B59,'Lijst met BOOT-Maatregelen'!$B$7:$C$24,2,FALSE)))</f>
        <v/>
      </c>
      <c r="F59" s="9">
        <f t="shared" si="7"/>
        <v>0</v>
      </c>
      <c r="G59" s="53"/>
      <c r="H59" s="18" t="str">
        <f t="shared" si="6"/>
        <v xml:space="preserve"> </v>
      </c>
    </row>
    <row r="60" spans="1:8" ht="12.75" outlineLevel="1" x14ac:dyDescent="0.2">
      <c r="A60" s="13">
        <v>5</v>
      </c>
      <c r="B60" s="51"/>
      <c r="C60" s="53"/>
      <c r="D60" s="45" t="str">
        <f>IF((B60=""),"",(VLOOKUP(B60,'Lijst met BOOT-Maatregelen'!$B$7:$E$24,4,FALSE)))</f>
        <v/>
      </c>
      <c r="E60" s="10" t="str">
        <f>IF((B60=""),"",(VLOOKUP(B60,'Lijst met BOOT-Maatregelen'!$B$7:$C$24,2,FALSE)))</f>
        <v/>
      </c>
      <c r="F60" s="9">
        <f t="shared" si="7"/>
        <v>0</v>
      </c>
      <c r="G60" s="53"/>
      <c r="H60" s="18" t="str">
        <f t="shared" si="6"/>
        <v xml:space="preserve"> </v>
      </c>
    </row>
    <row r="61" spans="1:8" ht="12.75" outlineLevel="1" x14ac:dyDescent="0.2">
      <c r="A61" s="13">
        <v>6</v>
      </c>
      <c r="B61" s="51"/>
      <c r="C61" s="53"/>
      <c r="D61" s="45" t="str">
        <f>IF((B61=""),"",(VLOOKUP(B61,'Lijst met BOOT-Maatregelen'!$B$7:$E$24,4,FALSE)))</f>
        <v/>
      </c>
      <c r="E61" s="10" t="str">
        <f>IF((B61=""),"",(VLOOKUP(B61,'Lijst met BOOT-Maatregelen'!$B$7:$C$24,2,FALSE)))</f>
        <v/>
      </c>
      <c r="F61" s="9">
        <f t="shared" si="7"/>
        <v>0</v>
      </c>
      <c r="G61" s="53"/>
      <c r="H61" s="18" t="str">
        <f t="shared" si="6"/>
        <v xml:space="preserve"> </v>
      </c>
    </row>
    <row r="62" spans="1:8" ht="12.75" outlineLevel="1" x14ac:dyDescent="0.2">
      <c r="A62" s="11"/>
      <c r="B62" s="11" t="s">
        <v>17</v>
      </c>
      <c r="C62" s="12">
        <f>SUM(C56:C61)</f>
        <v>0</v>
      </c>
      <c r="D62" s="46"/>
      <c r="E62" s="11"/>
      <c r="F62" s="12">
        <f>IF(OR(D56="M2",D57="M2",D58="M2",D59="M2",D60="M2",D61="M2"),IF(SUM(F56:F61)&gt;40000,40000,SUM(F56:F61)),IF(SUM(F56:F61)&gt;10000,10000,SUM(F56:F61)))</f>
        <v>0</v>
      </c>
      <c r="G62" s="43" t="s">
        <v>48</v>
      </c>
      <c r="H62" s="18" t="str">
        <f>IF(OR(D56="M2",D57="M2",D58="M2",D59="M2",D60="M2",D61="M2"),IF(F62=40000,"LET OP! Maximum van 40.000 euro voor een combinatie van bodemdaling-remmende en waterkwaliteitsmaatregelen is bereikt"," "),IF(F62=10000,"LET OP! Maximum van 10.000 euro voor waterkwaliteitsmaatregelen is bereikt"," "))</f>
        <v xml:space="preserve"> </v>
      </c>
    </row>
    <row r="63" spans="1:8" outlineLevel="1" x14ac:dyDescent="0.2">
      <c r="D63" s="47"/>
    </row>
    <row r="64" spans="1:8" x14ac:dyDescent="0.2">
      <c r="D64" s="47"/>
    </row>
    <row r="65" spans="1:8" ht="15.75" x14ac:dyDescent="0.25">
      <c r="A65" s="14" t="s">
        <v>29</v>
      </c>
      <c r="B65" s="5"/>
      <c r="C65" s="5"/>
      <c r="D65" s="5"/>
      <c r="E65" s="5"/>
      <c r="F65" s="5"/>
      <c r="G65" s="5"/>
    </row>
    <row r="66" spans="1:8" ht="12" customHeight="1" outlineLevel="1" x14ac:dyDescent="0.2">
      <c r="A66" s="66" t="s">
        <v>18</v>
      </c>
      <c r="B66" s="55" t="s">
        <v>0</v>
      </c>
      <c r="C66" s="55" t="s">
        <v>34</v>
      </c>
      <c r="D66" s="58" t="s">
        <v>53</v>
      </c>
      <c r="E66" s="55" t="s">
        <v>11</v>
      </c>
      <c r="F66" s="55" t="s">
        <v>12</v>
      </c>
      <c r="G66" s="55" t="s">
        <v>56</v>
      </c>
    </row>
    <row r="67" spans="1:8" ht="12" customHeight="1" outlineLevel="1" x14ac:dyDescent="0.2">
      <c r="A67" s="66"/>
      <c r="B67" s="55"/>
      <c r="C67" s="55"/>
      <c r="D67" s="59"/>
      <c r="E67" s="55"/>
      <c r="F67" s="55"/>
      <c r="G67" s="55"/>
    </row>
    <row r="68" spans="1:8" ht="12.75" outlineLevel="1" x14ac:dyDescent="0.2">
      <c r="A68" s="13">
        <v>1</v>
      </c>
      <c r="B68" s="51"/>
      <c r="C68" s="53"/>
      <c r="D68" s="45" t="str">
        <f>IF((B68=""),"",(VLOOKUP(B68,'Lijst met BOOT-Maatregelen'!$B$7:$E$24,4,FALSE)))</f>
        <v/>
      </c>
      <c r="E68" s="10" t="str">
        <f>IF((B68=""),"",(VLOOKUP(B68,'Lijst met BOOT-Maatregelen'!$B$7:$C$24,2,FALSE)))</f>
        <v/>
      </c>
      <c r="F68" s="9">
        <f>IF((B68=""),0,(IF(D68="M2",(IF(C68*E68&gt;30000,30000,C68*E68)),(IF(C68*E68&gt;5000,5000,C68*E68)))))</f>
        <v>0</v>
      </c>
      <c r="G68" s="53"/>
      <c r="H68" s="18" t="str">
        <f>IF(D68="M2",IF((AND(D68="M2",F68=30000)),"LET OP! Bodemdaling-remmende maatregelen zijn maximaal subsidieable voor 30.000 euro per maatregel"," "),(IF((AND(D68="M1",F68=5000)),"LET OP! Waterkwaliteitsverbeterende maatregelen zijn maximaal subsidieable tot 5000 euro per maatregel"," ")))</f>
        <v xml:space="preserve"> </v>
      </c>
    </row>
    <row r="69" spans="1:8" ht="12.75" outlineLevel="1" x14ac:dyDescent="0.2">
      <c r="A69" s="13">
        <v>2</v>
      </c>
      <c r="B69" s="51"/>
      <c r="C69" s="53"/>
      <c r="D69" s="45" t="str">
        <f>IF((B69=""),"",(VLOOKUP(B69,'Lijst met BOOT-Maatregelen'!$B$7:$E$24,4,FALSE)))</f>
        <v/>
      </c>
      <c r="E69" s="10" t="str">
        <f>IF((B69=""),"",(VLOOKUP(B69,'Lijst met BOOT-Maatregelen'!$B$7:$C$24,2,FALSE)))</f>
        <v/>
      </c>
      <c r="F69" s="9">
        <f>IF((B69=""),0,(IF(D69="M2",(IF(C69*E69&gt;30000,30000,C69*E69)),(IF(C69*E69&gt;5000,5000,C69*E69)))))</f>
        <v>0</v>
      </c>
      <c r="G69" s="53"/>
      <c r="H69" s="18" t="str">
        <f t="shared" ref="H69:H73" si="8">IF(D69="M2",IF((AND(D69="M2",F69=30000)),"LET OP! Bodemdaling-remmende maatregelen zijn maximaal subsidieable voor 30.000 euro per maatregel"," "),(IF((AND(D69="M1",F69=5000)),"LET OP! Waterkwaliteitsverbeterende maatregelen zijn maximaal subsidieable tot 5000 euro per maatregel"," ")))</f>
        <v xml:space="preserve"> </v>
      </c>
    </row>
    <row r="70" spans="1:8" ht="12.75" outlineLevel="1" x14ac:dyDescent="0.2">
      <c r="A70" s="13">
        <v>3</v>
      </c>
      <c r="B70" s="51"/>
      <c r="C70" s="53"/>
      <c r="D70" s="45" t="str">
        <f>IF((B70=""),"",(VLOOKUP(B70,'Lijst met BOOT-Maatregelen'!$B$7:$E$24,4,FALSE)))</f>
        <v/>
      </c>
      <c r="E70" s="10" t="str">
        <f>IF((B70=""),"",(VLOOKUP(B70,'Lijst met BOOT-Maatregelen'!$B$7:$C$24,2,FALSE)))</f>
        <v/>
      </c>
      <c r="F70" s="9">
        <f t="shared" ref="F70:F73" si="9">IF((B70=""),0,(IF(D70="M2",(IF(C70*E70&gt;30000,30000,C70*E70)),(IF(C70*E70&gt;5000,5000,C70*E70)))))</f>
        <v>0</v>
      </c>
      <c r="G70" s="53"/>
      <c r="H70" s="18" t="str">
        <f t="shared" si="8"/>
        <v xml:space="preserve"> </v>
      </c>
    </row>
    <row r="71" spans="1:8" ht="12.75" outlineLevel="1" x14ac:dyDescent="0.2">
      <c r="A71" s="13">
        <v>4</v>
      </c>
      <c r="B71" s="51"/>
      <c r="C71" s="53"/>
      <c r="D71" s="45" t="str">
        <f>IF((B71=""),"",(VLOOKUP(B71,'Lijst met BOOT-Maatregelen'!$B$7:$E$24,4,FALSE)))</f>
        <v/>
      </c>
      <c r="E71" s="10" t="str">
        <f>IF((B71=""),"",(VLOOKUP(B71,'Lijst met BOOT-Maatregelen'!$B$7:$C$24,2,FALSE)))</f>
        <v/>
      </c>
      <c r="F71" s="9">
        <f t="shared" si="9"/>
        <v>0</v>
      </c>
      <c r="G71" s="53"/>
      <c r="H71" s="18" t="str">
        <f t="shared" si="8"/>
        <v xml:space="preserve"> </v>
      </c>
    </row>
    <row r="72" spans="1:8" ht="12.75" outlineLevel="1" x14ac:dyDescent="0.2">
      <c r="A72" s="13">
        <v>5</v>
      </c>
      <c r="B72" s="51"/>
      <c r="C72" s="53"/>
      <c r="D72" s="45" t="str">
        <f>IF((B72=""),"",(VLOOKUP(B72,'Lijst met BOOT-Maatregelen'!$B$7:$E$24,4,FALSE)))</f>
        <v/>
      </c>
      <c r="E72" s="10" t="str">
        <f>IF((B72=""),"",(VLOOKUP(B72,'Lijst met BOOT-Maatregelen'!$B$7:$C$24,2,FALSE)))</f>
        <v/>
      </c>
      <c r="F72" s="9">
        <f t="shared" si="9"/>
        <v>0</v>
      </c>
      <c r="G72" s="53"/>
      <c r="H72" s="18" t="str">
        <f t="shared" si="8"/>
        <v xml:space="preserve"> </v>
      </c>
    </row>
    <row r="73" spans="1:8" ht="12.75" outlineLevel="1" x14ac:dyDescent="0.2">
      <c r="A73" s="13">
        <v>6</v>
      </c>
      <c r="B73" s="51"/>
      <c r="C73" s="53"/>
      <c r="D73" s="45" t="str">
        <f>IF((B73=""),"",(VLOOKUP(B73,'Lijst met BOOT-Maatregelen'!$B$7:$E$24,4,FALSE)))</f>
        <v/>
      </c>
      <c r="E73" s="10" t="str">
        <f>IF((B73=""),"",(VLOOKUP(B73,'Lijst met BOOT-Maatregelen'!$B$7:$C$24,2,FALSE)))</f>
        <v/>
      </c>
      <c r="F73" s="9">
        <f t="shared" si="9"/>
        <v>0</v>
      </c>
      <c r="G73" s="53"/>
      <c r="H73" s="18" t="str">
        <f t="shared" si="8"/>
        <v xml:space="preserve"> </v>
      </c>
    </row>
    <row r="74" spans="1:8" ht="12.75" outlineLevel="1" x14ac:dyDescent="0.2">
      <c r="A74" s="11"/>
      <c r="B74" s="11" t="s">
        <v>17</v>
      </c>
      <c r="C74" s="12">
        <f>SUM(C68:C73)</f>
        <v>0</v>
      </c>
      <c r="D74" s="46"/>
      <c r="E74" s="11"/>
      <c r="F74" s="12">
        <f>IF(OR(D68="M2",D69="M2",D70="M2",D71="M2",D72="M2",D73="M2"),IF(SUM(F68:F73)&gt;40000,40000,SUM(F68:F73)),IF(SUM(F68:F73)&gt;10000,10000,SUM(F68:F73)))</f>
        <v>0</v>
      </c>
      <c r="G74" s="43" t="s">
        <v>48</v>
      </c>
      <c r="H74" s="18" t="str">
        <f>IF(OR(D68="M2",D69="M2",D70="M2",D71="M2",D72="M2",D73="M2"),IF(F74=40000,"LET OP! Maximum van 40.000 euro voor een combinatie van bodemdaling-remmende en waterkwaliteitsmaatregelen is bereikt"," "),IF(F74=10000,"LET OP! Maximum van 10.000 euro voor waterkwaliteitsmaatregelen is bereikt"," "))</f>
        <v xml:space="preserve"> </v>
      </c>
    </row>
    <row r="75" spans="1:8" outlineLevel="1" x14ac:dyDescent="0.2">
      <c r="D75" s="47"/>
    </row>
    <row r="76" spans="1:8" outlineLevel="1" x14ac:dyDescent="0.2">
      <c r="D76" s="47"/>
    </row>
    <row r="77" spans="1:8" x14ac:dyDescent="0.2">
      <c r="D77" s="47"/>
    </row>
    <row r="78" spans="1:8" ht="15.75" x14ac:dyDescent="0.25">
      <c r="A78" s="14" t="s">
        <v>30</v>
      </c>
      <c r="B78" s="5"/>
      <c r="C78" s="5"/>
      <c r="D78" s="5"/>
      <c r="E78" s="5"/>
      <c r="F78" s="5"/>
      <c r="G78" s="5"/>
    </row>
    <row r="79" spans="1:8" ht="12" customHeight="1" outlineLevel="1" x14ac:dyDescent="0.2">
      <c r="A79" s="66" t="s">
        <v>18</v>
      </c>
      <c r="B79" s="55" t="s">
        <v>0</v>
      </c>
      <c r="C79" s="55" t="s">
        <v>34</v>
      </c>
      <c r="D79" s="58" t="s">
        <v>53</v>
      </c>
      <c r="E79" s="55" t="s">
        <v>11</v>
      </c>
      <c r="F79" s="55" t="s">
        <v>12</v>
      </c>
      <c r="G79" s="55" t="s">
        <v>56</v>
      </c>
    </row>
    <row r="80" spans="1:8" ht="12" customHeight="1" outlineLevel="1" x14ac:dyDescent="0.2">
      <c r="A80" s="66"/>
      <c r="B80" s="55"/>
      <c r="C80" s="55"/>
      <c r="D80" s="59"/>
      <c r="E80" s="55"/>
      <c r="F80" s="55"/>
      <c r="G80" s="55"/>
    </row>
    <row r="81" spans="1:8" ht="12.75" outlineLevel="1" x14ac:dyDescent="0.2">
      <c r="A81" s="13">
        <v>1</v>
      </c>
      <c r="B81" s="51"/>
      <c r="C81" s="53"/>
      <c r="D81" s="45" t="str">
        <f>IF((B81=""),"",(VLOOKUP(B81,'Lijst met BOOT-Maatregelen'!$B$7:$E$24,4,FALSE)))</f>
        <v/>
      </c>
      <c r="E81" s="10" t="str">
        <f>IF((B81=""),"",(VLOOKUP(B81,'Lijst met BOOT-Maatregelen'!$B$7:$C$24,2,FALSE)))</f>
        <v/>
      </c>
      <c r="F81" s="9">
        <f>IF((B81=""),0,(IF(D81="M2",(IF(C81*E81&gt;30000,30000,C81*E81)),(IF(C81*E81&gt;5000,5000,C81*E81)))))</f>
        <v>0</v>
      </c>
      <c r="G81" s="53"/>
      <c r="H81" s="18" t="str">
        <f>IF(D81="M2",IF((AND(D81="M2",F81=30000)),"LET OP! Bodemdaling-remmende maatregelen zijn maximaal subsidieable voor 30.000 euro per maatregel"," "),(IF((AND(D81="M1",F81=5000)),"LET OP! Waterkwaliteitsverbeterende maatregelen zijn maximaal subsidieable tot 5000 euro per maatregel"," ")))</f>
        <v xml:space="preserve"> </v>
      </c>
    </row>
    <row r="82" spans="1:8" ht="12.75" outlineLevel="1" x14ac:dyDescent="0.2">
      <c r="A82" s="13">
        <v>2</v>
      </c>
      <c r="B82" s="51"/>
      <c r="C82" s="53"/>
      <c r="D82" s="45" t="str">
        <f>IF((B82=""),"",(VLOOKUP(B82,'Lijst met BOOT-Maatregelen'!$B$7:$E$24,4,FALSE)))</f>
        <v/>
      </c>
      <c r="E82" s="10" t="str">
        <f>IF((B82=""),"",(VLOOKUP(B82,'Lijst met BOOT-Maatregelen'!$B$7:$C$24,2,FALSE)))</f>
        <v/>
      </c>
      <c r="F82" s="9">
        <f>IF((B82=""),0,(IF(D82="M2",(IF(C82*E82&gt;30000,30000,C82*E82)),(IF(C82*E82&gt;5000,5000,C82*E82)))))</f>
        <v>0</v>
      </c>
      <c r="G82" s="53"/>
      <c r="H82" s="18" t="str">
        <f t="shared" ref="H82:H86" si="10">IF(D82="M2",IF((AND(D82="M2",F82=30000)),"LET OP! Bodemdaling-remmende maatregelen zijn maximaal subsidieable voor 30.000 euro per maatregel"," "),(IF((AND(D82="M1",F82=5000)),"LET OP! Waterkwaliteitsverbeterende maatregelen zijn maximaal subsidieable tot 5000 euro per maatregel"," ")))</f>
        <v xml:space="preserve"> </v>
      </c>
    </row>
    <row r="83" spans="1:8" ht="12.75" outlineLevel="1" x14ac:dyDescent="0.2">
      <c r="A83" s="13">
        <v>3</v>
      </c>
      <c r="B83" s="51"/>
      <c r="C83" s="53"/>
      <c r="D83" s="45" t="str">
        <f>IF((B83=""),"",(VLOOKUP(B83,'Lijst met BOOT-Maatregelen'!$B$7:$E$24,4,FALSE)))</f>
        <v/>
      </c>
      <c r="E83" s="10" t="str">
        <f>IF((B83=""),"",(VLOOKUP(B83,'Lijst met BOOT-Maatregelen'!$B$7:$C$24,2,FALSE)))</f>
        <v/>
      </c>
      <c r="F83" s="9">
        <f t="shared" ref="F83:F86" si="11">IF((B83=""),0,(IF(D83="M2",(IF(C83*E83&gt;30000,30000,C83*E83)),(IF(C83*E83&gt;5000,5000,C83*E83)))))</f>
        <v>0</v>
      </c>
      <c r="G83" s="53"/>
      <c r="H83" s="18" t="str">
        <f t="shared" si="10"/>
        <v xml:space="preserve"> </v>
      </c>
    </row>
    <row r="84" spans="1:8" ht="12.75" outlineLevel="1" x14ac:dyDescent="0.2">
      <c r="A84" s="13">
        <v>4</v>
      </c>
      <c r="B84" s="51"/>
      <c r="C84" s="53"/>
      <c r="D84" s="45" t="str">
        <f>IF((B84=""),"",(VLOOKUP(B84,'Lijst met BOOT-Maatregelen'!$B$7:$E$24,4,FALSE)))</f>
        <v/>
      </c>
      <c r="E84" s="10" t="str">
        <f>IF((B84=""),"",(VLOOKUP(B84,'Lijst met BOOT-Maatregelen'!$B$7:$C$24,2,FALSE)))</f>
        <v/>
      </c>
      <c r="F84" s="9">
        <f t="shared" si="11"/>
        <v>0</v>
      </c>
      <c r="G84" s="53"/>
      <c r="H84" s="18" t="str">
        <f t="shared" si="10"/>
        <v xml:space="preserve"> </v>
      </c>
    </row>
    <row r="85" spans="1:8" ht="12.75" outlineLevel="1" x14ac:dyDescent="0.2">
      <c r="A85" s="13">
        <v>5</v>
      </c>
      <c r="B85" s="51"/>
      <c r="C85" s="53"/>
      <c r="D85" s="45" t="str">
        <f>IF((B85=""),"",(VLOOKUP(B85,'Lijst met BOOT-Maatregelen'!$B$7:$E$24,4,FALSE)))</f>
        <v/>
      </c>
      <c r="E85" s="10" t="str">
        <f>IF((B85=""),"",(VLOOKUP(B85,'Lijst met BOOT-Maatregelen'!$B$7:$C$24,2,FALSE)))</f>
        <v/>
      </c>
      <c r="F85" s="9">
        <f t="shared" si="11"/>
        <v>0</v>
      </c>
      <c r="G85" s="53"/>
      <c r="H85" s="18" t="str">
        <f t="shared" si="10"/>
        <v xml:space="preserve"> </v>
      </c>
    </row>
    <row r="86" spans="1:8" ht="12.75" outlineLevel="1" x14ac:dyDescent="0.2">
      <c r="A86" s="13">
        <v>6</v>
      </c>
      <c r="B86" s="51"/>
      <c r="C86" s="53"/>
      <c r="D86" s="45" t="str">
        <f>IF((B86=""),"",(VLOOKUP(B86,'Lijst met BOOT-Maatregelen'!$B$7:$E$24,4,FALSE)))</f>
        <v/>
      </c>
      <c r="E86" s="10" t="str">
        <f>IF((B86=""),"",(VLOOKUP(B86,'Lijst met BOOT-Maatregelen'!$B$7:$C$24,2,FALSE)))</f>
        <v/>
      </c>
      <c r="F86" s="9">
        <f t="shared" si="11"/>
        <v>0</v>
      </c>
      <c r="G86" s="53"/>
      <c r="H86" s="18" t="str">
        <f t="shared" si="10"/>
        <v xml:space="preserve"> </v>
      </c>
    </row>
    <row r="87" spans="1:8" ht="12.75" outlineLevel="1" x14ac:dyDescent="0.2">
      <c r="A87" s="11"/>
      <c r="B87" s="11" t="s">
        <v>17</v>
      </c>
      <c r="C87" s="12">
        <f>SUM(C81:C86)</f>
        <v>0</v>
      </c>
      <c r="D87" s="46"/>
      <c r="E87" s="11"/>
      <c r="F87" s="12">
        <f>IF(OR(D81="M2",D82="M2",D83="M2",D84="M2",D85="M2",D86="M2"),IF(SUM(F81:F86)&gt;40000,40000,SUM(F81:F86)),IF(SUM(F81:F86)&gt;10000,10000,SUM(F81:F86)))</f>
        <v>0</v>
      </c>
      <c r="G87" s="43" t="s">
        <v>48</v>
      </c>
      <c r="H87" s="18" t="str">
        <f>IF(OR(D81="M2",D82="M2",D83="M2",D84="M2",D85="M2",D86="M2"),IF(F87=40000,"LET OP! Maximum van 40.000 euro voor een combinatie van bodemdaling-remmende en waterkwaliteitsmaatregelen is bereikt"," "),IF(F87=10000,"LET OP! Maximum van 10.000 euro voor waterkwaliteitsmaatregelen is bereikt"," "))</f>
        <v xml:space="preserve"> </v>
      </c>
    </row>
    <row r="88" spans="1:8" outlineLevel="1" x14ac:dyDescent="0.2">
      <c r="D88" s="47"/>
    </row>
    <row r="89" spans="1:8" outlineLevel="1" x14ac:dyDescent="0.2">
      <c r="D89" s="47"/>
    </row>
    <row r="90" spans="1:8" x14ac:dyDescent="0.2">
      <c r="D90" s="47"/>
    </row>
    <row r="91" spans="1:8" ht="15.75" x14ac:dyDescent="0.25">
      <c r="A91" s="14" t="s">
        <v>19</v>
      </c>
      <c r="B91" s="5"/>
      <c r="C91" s="5"/>
      <c r="D91" s="5"/>
      <c r="E91" s="5"/>
      <c r="F91" s="5"/>
    </row>
    <row r="92" spans="1:8" ht="12" customHeight="1" x14ac:dyDescent="0.2">
      <c r="A92" s="66" t="s">
        <v>18</v>
      </c>
      <c r="B92" s="55" t="s">
        <v>20</v>
      </c>
      <c r="C92" s="55" t="s">
        <v>34</v>
      </c>
      <c r="D92" s="67"/>
      <c r="E92" s="68"/>
      <c r="F92" s="55" t="s">
        <v>12</v>
      </c>
    </row>
    <row r="93" spans="1:8" ht="12" customHeight="1" x14ac:dyDescent="0.2">
      <c r="A93" s="66"/>
      <c r="B93" s="55"/>
      <c r="C93" s="55"/>
      <c r="D93" s="69"/>
      <c r="E93" s="70"/>
      <c r="F93" s="55"/>
    </row>
    <row r="94" spans="1:8" ht="12.75" x14ac:dyDescent="0.2">
      <c r="A94" s="8"/>
      <c r="B94" s="15"/>
      <c r="C94" s="15"/>
      <c r="D94" s="69"/>
      <c r="E94" s="70"/>
      <c r="F94" s="15"/>
    </row>
    <row r="95" spans="1:8" s="18" customFormat="1" ht="12.75" x14ac:dyDescent="0.2">
      <c r="A95" s="16"/>
      <c r="B95" s="16" t="s">
        <v>17</v>
      </c>
      <c r="C95" s="17">
        <f>+C87+C74+C62+C49+C36+C23</f>
        <v>0</v>
      </c>
      <c r="D95" s="71"/>
      <c r="E95" s="72"/>
      <c r="F95" s="17">
        <f>+F87+F74+F62+F49+F36+F23</f>
        <v>0</v>
      </c>
    </row>
  </sheetData>
  <sheetProtection sheet="1" objects="1" scenarios="1" selectLockedCells="1"/>
  <protectedRanges>
    <protectedRange password="D472" sqref="B9 B6:B7 A10:B11 A6:A8 F8:F11 C9:E11 A88:XFD95 A12:XFD16 A1:F5 I23:XFD29 I87:XFD87 I74:XFD80 I62:XFD67 I49:XFD55 I36:XFD42 E17:F22 E30:F35 E43:F48 E56:F61 E68:F73 E81:F86 A87:G87 A23:G29 A36:G42 A49:G55 A62:G67 A74:G80" name="Bereik1"/>
  </protectedRanges>
  <mergeCells count="48">
    <mergeCell ref="D66:D67"/>
    <mergeCell ref="D54:D55"/>
    <mergeCell ref="D79:D80"/>
    <mergeCell ref="D92:E95"/>
    <mergeCell ref="F92:F93"/>
    <mergeCell ref="F66:F67"/>
    <mergeCell ref="E54:E55"/>
    <mergeCell ref="F54:F55"/>
    <mergeCell ref="E66:E67"/>
    <mergeCell ref="A79:A80"/>
    <mergeCell ref="B79:B80"/>
    <mergeCell ref="C79:C80"/>
    <mergeCell ref="E79:E80"/>
    <mergeCell ref="F79:F80"/>
    <mergeCell ref="B9:C11"/>
    <mergeCell ref="A92:A93"/>
    <mergeCell ref="B92:B93"/>
    <mergeCell ref="C92:C93"/>
    <mergeCell ref="A15:A16"/>
    <mergeCell ref="B15:B16"/>
    <mergeCell ref="A54:A55"/>
    <mergeCell ref="B54:B55"/>
    <mergeCell ref="C54:C55"/>
    <mergeCell ref="A66:A67"/>
    <mergeCell ref="B66:B67"/>
    <mergeCell ref="C66:C67"/>
    <mergeCell ref="A41:A42"/>
    <mergeCell ref="B41:B42"/>
    <mergeCell ref="A28:A29"/>
    <mergeCell ref="B28:B29"/>
    <mergeCell ref="F41:F42"/>
    <mergeCell ref="F28:F29"/>
    <mergeCell ref="F15:F16"/>
    <mergeCell ref="C41:C42"/>
    <mergeCell ref="E41:E42"/>
    <mergeCell ref="D15:D16"/>
    <mergeCell ref="D41:D42"/>
    <mergeCell ref="E28:E29"/>
    <mergeCell ref="D28:D29"/>
    <mergeCell ref="C15:C16"/>
    <mergeCell ref="E15:E16"/>
    <mergeCell ref="C28:C29"/>
    <mergeCell ref="G79:G80"/>
    <mergeCell ref="G15:G16"/>
    <mergeCell ref="G28:G29"/>
    <mergeCell ref="G41:G42"/>
    <mergeCell ref="G54:G55"/>
    <mergeCell ref="G66:G67"/>
  </mergeCells>
  <conditionalFormatting sqref="H17:H23 H25:H87">
    <cfRule type="containsText" dxfId="5" priority="9" operator="containsText" text="5000">
      <formula>NOT(ISERROR(SEARCH("5000",H17)))</formula>
    </cfRule>
  </conditionalFormatting>
  <conditionalFormatting sqref="H1:H23 H25:H1048576">
    <cfRule type="containsText" dxfId="4" priority="8" operator="containsText" text="30.000">
      <formula>NOT(ISERROR(SEARCH("30.000",H1)))</formula>
    </cfRule>
  </conditionalFormatting>
  <conditionalFormatting sqref="F17:F22 F30:F35 F43:F48 F56:F61 F68:F73 F81:F86">
    <cfRule type="expression" dxfId="3" priority="3">
      <formula>AND(D17="M1",F17&gt;4999)</formula>
    </cfRule>
    <cfRule type="expression" dxfId="2" priority="4">
      <formula>AND(D17="M2",F17&gt;29999)</formula>
    </cfRule>
  </conditionalFormatting>
  <conditionalFormatting sqref="H23 H36 H49 H62 H74 H87">
    <cfRule type="containsText" dxfId="1" priority="2" operator="containsText" text="LET OP! Maximum van 40.000 euro voor een combinatie van bodemdaling-remmende en waterkwaliteitsmaatregelen is bereikt">
      <formula>NOT(ISERROR(SEARCH("LET OP! Maximum van 40.000 euro voor een combinatie van bodemdaling-remmende en waterkwaliteitsmaatregelen is bereikt",H23)))</formula>
    </cfRule>
    <cfRule type="containsText" dxfId="0" priority="1" operator="containsText" text="LET OP! Maximum van 10.000 euro voor waterkwaliteitsmaatregelen is bereikt">
      <formula>NOT(ISERROR(SEARCH("LET OP! Maximum van 10.000 euro voor waterkwaliteitsmaatregelen is bereikt",H23)))</formula>
    </cfRule>
  </conditionalFormatting>
  <pageMargins left="0.7" right="0.7" top="0.75" bottom="0.75" header="0.3" footer="0.3"/>
  <pageSetup paperSize="9" scale="8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'Lijst met BOOT-Maatregelen'!$B$7:$B$24</xm:f>
          </x14:formula1>
          <xm:sqref>B17:B22 B81:B86 B68:B73 B56:B61 B43:B48 B30:B35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E24"/>
  <sheetViews>
    <sheetView zoomScale="90" zoomScaleNormal="90" workbookViewId="0">
      <selection activeCell="C44" sqref="C44"/>
    </sheetView>
  </sheetViews>
  <sheetFormatPr defaultRowHeight="12" x14ac:dyDescent="0.2"/>
  <cols>
    <col min="2" max="2" width="149.42578125" bestFit="1" customWidth="1"/>
    <col min="3" max="4" width="34.140625" bestFit="1" customWidth="1"/>
    <col min="5" max="5" width="27.140625" bestFit="1" customWidth="1"/>
  </cols>
  <sheetData>
    <row r="5" spans="2:5" ht="12.75" thickBot="1" x14ac:dyDescent="0.25"/>
    <row r="6" spans="2:5" ht="13.5" thickBot="1" x14ac:dyDescent="0.25">
      <c r="B6" s="24" t="s">
        <v>31</v>
      </c>
      <c r="C6" s="26" t="s">
        <v>33</v>
      </c>
      <c r="D6" s="26" t="s">
        <v>32</v>
      </c>
      <c r="E6" s="49" t="s">
        <v>50</v>
      </c>
    </row>
    <row r="7" spans="2:5" ht="12.75" x14ac:dyDescent="0.2">
      <c r="B7" s="32" t="s">
        <v>22</v>
      </c>
      <c r="C7" s="33"/>
      <c r="D7" s="33"/>
      <c r="E7" s="27"/>
    </row>
    <row r="8" spans="2:5" ht="12.75" x14ac:dyDescent="0.2">
      <c r="B8" s="42" t="s">
        <v>47</v>
      </c>
      <c r="C8" s="28">
        <v>0.75</v>
      </c>
      <c r="D8" s="30">
        <v>5000</v>
      </c>
      <c r="E8" s="27" t="s">
        <v>51</v>
      </c>
    </row>
    <row r="9" spans="2:5" ht="12.75" x14ac:dyDescent="0.2">
      <c r="B9" s="42" t="s">
        <v>46</v>
      </c>
      <c r="C9" s="28">
        <v>0.75</v>
      </c>
      <c r="D9" s="30">
        <v>5000</v>
      </c>
      <c r="E9" s="27" t="s">
        <v>51</v>
      </c>
    </row>
    <row r="10" spans="2:5" ht="12.75" x14ac:dyDescent="0.2">
      <c r="B10" s="42" t="s">
        <v>45</v>
      </c>
      <c r="C10" s="28">
        <v>0.75</v>
      </c>
      <c r="D10" s="30">
        <v>5000</v>
      </c>
      <c r="E10" s="27" t="s">
        <v>51</v>
      </c>
    </row>
    <row r="11" spans="2:5" ht="12.75" x14ac:dyDescent="0.2">
      <c r="B11" s="42" t="s">
        <v>44</v>
      </c>
      <c r="C11" s="28">
        <v>0.75</v>
      </c>
      <c r="D11" s="30">
        <v>5000</v>
      </c>
      <c r="E11" s="27" t="s">
        <v>51</v>
      </c>
    </row>
    <row r="12" spans="2:5" ht="12.75" x14ac:dyDescent="0.2">
      <c r="B12" s="42" t="s">
        <v>43</v>
      </c>
      <c r="C12" s="28">
        <v>0.75</v>
      </c>
      <c r="D12" s="30">
        <v>5000</v>
      </c>
      <c r="E12" s="27" t="s">
        <v>51</v>
      </c>
    </row>
    <row r="13" spans="2:5" ht="12.75" x14ac:dyDescent="0.2">
      <c r="B13" s="42" t="s">
        <v>42</v>
      </c>
      <c r="C13" s="28">
        <v>0.75</v>
      </c>
      <c r="D13" s="30">
        <v>5000</v>
      </c>
      <c r="E13" s="27" t="s">
        <v>51</v>
      </c>
    </row>
    <row r="14" spans="2:5" ht="12.75" x14ac:dyDescent="0.2">
      <c r="B14" s="42" t="s">
        <v>41</v>
      </c>
      <c r="C14" s="28">
        <v>0.75</v>
      </c>
      <c r="D14" s="30">
        <v>5000</v>
      </c>
      <c r="E14" s="27" t="s">
        <v>51</v>
      </c>
    </row>
    <row r="15" spans="2:5" ht="12.75" x14ac:dyDescent="0.2">
      <c r="B15" s="34"/>
      <c r="C15" s="35"/>
      <c r="D15" s="36"/>
      <c r="E15" s="35"/>
    </row>
    <row r="16" spans="2:5" ht="12.75" x14ac:dyDescent="0.2">
      <c r="B16" s="37" t="s">
        <v>24</v>
      </c>
      <c r="C16" s="38"/>
      <c r="D16" s="39"/>
      <c r="E16" s="27"/>
    </row>
    <row r="17" spans="2:5" ht="12.75" x14ac:dyDescent="0.2">
      <c r="B17" s="42" t="s">
        <v>40</v>
      </c>
      <c r="C17" s="28">
        <v>0.4</v>
      </c>
      <c r="D17" s="30">
        <v>5000</v>
      </c>
      <c r="E17" s="27" t="s">
        <v>51</v>
      </c>
    </row>
    <row r="18" spans="2:5" ht="12.75" x14ac:dyDescent="0.2">
      <c r="B18" s="42" t="s">
        <v>38</v>
      </c>
      <c r="C18" s="28">
        <v>0.4</v>
      </c>
      <c r="D18" s="30">
        <v>5000</v>
      </c>
      <c r="E18" s="27" t="s">
        <v>51</v>
      </c>
    </row>
    <row r="19" spans="2:5" ht="12.75" x14ac:dyDescent="0.2">
      <c r="B19" s="42" t="s">
        <v>37</v>
      </c>
      <c r="C19" s="28">
        <v>0.4</v>
      </c>
      <c r="D19" s="30">
        <v>5000</v>
      </c>
      <c r="E19" s="27" t="s">
        <v>51</v>
      </c>
    </row>
    <row r="20" spans="2:5" ht="12.75" x14ac:dyDescent="0.2">
      <c r="B20" s="42" t="s">
        <v>39</v>
      </c>
      <c r="C20" s="28">
        <v>0.4</v>
      </c>
      <c r="D20" s="30">
        <v>5000</v>
      </c>
      <c r="E20" s="27" t="s">
        <v>51</v>
      </c>
    </row>
    <row r="21" spans="2:5" ht="12.75" x14ac:dyDescent="0.2">
      <c r="B21" s="40"/>
      <c r="C21" s="35"/>
      <c r="D21" s="36"/>
      <c r="E21" s="35"/>
    </row>
    <row r="22" spans="2:5" ht="12.75" x14ac:dyDescent="0.2">
      <c r="B22" s="25" t="s">
        <v>23</v>
      </c>
      <c r="C22" s="27"/>
      <c r="D22" s="30"/>
      <c r="E22" s="27"/>
    </row>
    <row r="23" spans="2:5" ht="12.75" x14ac:dyDescent="0.2">
      <c r="B23" s="42" t="s">
        <v>36</v>
      </c>
      <c r="C23" s="28">
        <v>0.75</v>
      </c>
      <c r="D23" s="30">
        <v>30000</v>
      </c>
      <c r="E23" s="27" t="s">
        <v>52</v>
      </c>
    </row>
    <row r="24" spans="2:5" ht="13.5" thickBot="1" x14ac:dyDescent="0.25">
      <c r="B24" s="41" t="s">
        <v>35</v>
      </c>
      <c r="C24" s="29">
        <v>0.75</v>
      </c>
      <c r="D24" s="31">
        <v>30000</v>
      </c>
      <c r="E24" s="48" t="s">
        <v>52</v>
      </c>
    </row>
  </sheetData>
  <dataValidations count="1">
    <dataValidation type="list" allowBlank="1" showInputMessage="1" showErrorMessage="1" sqref="G12">
      <formula1>$D$12:$D$15</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B8" sqref="B8"/>
    </sheetView>
  </sheetViews>
  <sheetFormatPr defaultRowHeight="12" x14ac:dyDescent="0.2"/>
  <cols>
    <col min="1" max="1" width="137.7109375" customWidth="1"/>
  </cols>
  <sheetData>
    <row r="1" spans="1:2" x14ac:dyDescent="0.2">
      <c r="A1" t="s">
        <v>2</v>
      </c>
      <c r="B1">
        <v>0</v>
      </c>
    </row>
    <row r="2" spans="1:2" ht="12.75" x14ac:dyDescent="0.2">
      <c r="A2" s="6" t="s">
        <v>15</v>
      </c>
      <c r="B2" s="7">
        <v>0.4</v>
      </c>
    </row>
    <row r="3" spans="1:2" ht="12.75" x14ac:dyDescent="0.2">
      <c r="A3" s="6" t="s">
        <v>14</v>
      </c>
      <c r="B3" s="7">
        <v>0.4</v>
      </c>
    </row>
    <row r="4" spans="1:2" ht="12.75" x14ac:dyDescent="0.2">
      <c r="A4" s="6" t="s">
        <v>16</v>
      </c>
      <c r="B4" s="7">
        <v>0.4</v>
      </c>
    </row>
    <row r="5" spans="1:2" ht="12.75" x14ac:dyDescent="0.2">
      <c r="A5" s="1" t="s">
        <v>13</v>
      </c>
      <c r="B5" s="7">
        <v>0.4</v>
      </c>
    </row>
    <row r="6" spans="1:2" x14ac:dyDescent="0.2">
      <c r="B6" s="7">
        <v>0</v>
      </c>
    </row>
    <row r="7" spans="1:2" x14ac:dyDescent="0.2">
      <c r="A7" t="s">
        <v>3</v>
      </c>
      <c r="B7" s="7">
        <v>0</v>
      </c>
    </row>
    <row r="8" spans="1:2" ht="12.75" x14ac:dyDescent="0.2">
      <c r="A8" s="6" t="s">
        <v>8</v>
      </c>
      <c r="B8" s="7">
        <v>0.75</v>
      </c>
    </row>
    <row r="9" spans="1:2" ht="12.75" x14ac:dyDescent="0.2">
      <c r="A9" s="6" t="s">
        <v>4</v>
      </c>
      <c r="B9" s="7">
        <v>0.75</v>
      </c>
    </row>
    <row r="10" spans="1:2" ht="12.75" x14ac:dyDescent="0.2">
      <c r="A10" s="6" t="s">
        <v>5</v>
      </c>
      <c r="B10" s="7">
        <v>0.75</v>
      </c>
    </row>
    <row r="11" spans="1:2" ht="12.75" x14ac:dyDescent="0.2">
      <c r="A11" s="6" t="s">
        <v>9</v>
      </c>
      <c r="B11" s="7">
        <v>0.75</v>
      </c>
    </row>
    <row r="12" spans="1:2" ht="12.75" x14ac:dyDescent="0.2">
      <c r="A12" s="6" t="s">
        <v>6</v>
      </c>
      <c r="B12" s="7">
        <v>0.75</v>
      </c>
    </row>
    <row r="13" spans="1:2" ht="12.75" x14ac:dyDescent="0.2">
      <c r="A13" s="6" t="s">
        <v>10</v>
      </c>
      <c r="B13" s="7">
        <v>0.75</v>
      </c>
    </row>
    <row r="14" spans="1:2" ht="12.75" x14ac:dyDescent="0.2">
      <c r="A14" s="6" t="s">
        <v>7</v>
      </c>
      <c r="B14" s="7">
        <v>0.75</v>
      </c>
    </row>
    <row r="15" spans="1:2" ht="12.75" x14ac:dyDescent="0.2">
      <c r="A15" s="6"/>
    </row>
    <row r="16" spans="1:2" ht="12.75" x14ac:dyDescent="0.2">
      <c r="A16" s="6"/>
    </row>
    <row r="17" spans="1:1" ht="12.75" x14ac:dyDescent="0.2">
      <c r="A17" s="6"/>
    </row>
  </sheetData>
  <sheetProtection password="D472"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Projectbegroting</vt:lpstr>
      <vt:lpstr>Lijst met BOOT-Maatregelen</vt:lpstr>
      <vt:lpstr>Parameters</vt:lpstr>
      <vt:lpstr>Projectbegroting!Text49</vt:lpstr>
      <vt:lpstr>Projectbegroting!Text59</vt:lpstr>
    </vt:vector>
  </TitlesOfParts>
  <Company>Stichting Waternet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Kampen, Jan-Joris van</dc:creator>
  <cp:lastModifiedBy>Yanda van Dijk</cp:lastModifiedBy>
  <cp:lastPrinted>2018-01-11T14:01:52Z</cp:lastPrinted>
  <dcterms:created xsi:type="dcterms:W3CDTF">2018-01-11T13:10:42Z</dcterms:created>
  <dcterms:modified xsi:type="dcterms:W3CDTF">2018-05-01T13:39:03Z</dcterms:modified>
</cp:coreProperties>
</file>